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130" activeTab="0"/>
  </bookViews>
  <sheets>
    <sheet name="danh sach" sheetId="1" r:id="rId1"/>
    <sheet name="tong ket" sheetId="2" r:id="rId2"/>
    <sheet name="thong ke" sheetId="3" r:id="rId3"/>
    <sheet name="KHAM CHUYEN KHOA" sheetId="4" r:id="rId4"/>
    <sheet name="Sheet1" sheetId="5" r:id="rId5"/>
  </sheets>
  <definedNames>
    <definedName name="_xlnm.Print_Titles" localSheetId="3">'KHAM CHUYEN KHOA'!$6:$6</definedName>
  </definedNames>
  <calcPr fullCalcOnLoad="1"/>
</workbook>
</file>

<file path=xl/sharedStrings.xml><?xml version="1.0" encoding="utf-8"?>
<sst xmlns="http://schemas.openxmlformats.org/spreadsheetml/2006/main" count="2034" uniqueCount="524">
  <si>
    <t>SỞ Y TẾ BÌNH DƯƠNG</t>
  </si>
  <si>
    <t>CỘNG HOÀ XÃ HỘI CHỦ NGHĨA VIỆT NAM</t>
  </si>
  <si>
    <t xml:space="preserve"> Độc lập - Tự do - Hạnh Phúc </t>
  </si>
  <si>
    <t>TT</t>
  </si>
  <si>
    <t>HỌ VÀ TÊN</t>
  </si>
  <si>
    <t xml:space="preserve">NĂM SINH </t>
  </si>
  <si>
    <t>KẾT QUẢ SỨC KHỎE</t>
  </si>
  <si>
    <t xml:space="preserve">PHÂN  LOẠI </t>
  </si>
  <si>
    <t xml:space="preserve">Nam </t>
  </si>
  <si>
    <t xml:space="preserve">Nữ </t>
  </si>
  <si>
    <t>Răng</t>
  </si>
  <si>
    <t>Mắt</t>
  </si>
  <si>
    <t>BỆNH TẬT</t>
  </si>
  <si>
    <t>Da liễu</t>
  </si>
  <si>
    <t>SỨC KHOẺ</t>
  </si>
  <si>
    <t>A</t>
  </si>
  <si>
    <t>B</t>
  </si>
  <si>
    <t>C</t>
  </si>
  <si>
    <t>Tai
 mũi họng</t>
  </si>
  <si>
    <t>Loại</t>
  </si>
  <si>
    <t>Sâu răng</t>
  </si>
  <si>
    <t>Thể lực</t>
  </si>
  <si>
    <t>Không</t>
  </si>
  <si>
    <t>IV</t>
  </si>
  <si>
    <t>III</t>
  </si>
  <si>
    <t>II</t>
  </si>
  <si>
    <t>V</t>
  </si>
  <si>
    <t>Mắt hột</t>
  </si>
  <si>
    <t>NAM</t>
  </si>
  <si>
    <t>NỮ</t>
  </si>
  <si>
    <t>LỚP</t>
  </si>
  <si>
    <t>CHẨN ĐOÁN</t>
  </si>
  <si>
    <t>I</t>
  </si>
  <si>
    <t xml:space="preserve">Tổng số học sinh: </t>
  </si>
  <si>
    <t>; Tổng số học sinh khám:</t>
  </si>
  <si>
    <t>Tỷ lệ:</t>
  </si>
  <si>
    <t>Tên lớp</t>
  </si>
  <si>
    <t>Tổng
 số</t>
  </si>
  <si>
    <t>Trong đó</t>
  </si>
  <si>
    <t>PHÂN LOẠI SỨC KHỎE</t>
  </si>
  <si>
    <t>Kết luận</t>
  </si>
  <si>
    <t>Tai
mũi họng</t>
  </si>
  <si>
    <t>Hô 
hấp</t>
  </si>
  <si>
    <t xml:space="preserve">Sâu
 răng </t>
  </si>
  <si>
    <t>Khác</t>
  </si>
  <si>
    <t>khúc
 xạ</t>
  </si>
  <si>
    <t xml:space="preserve">Tổng cộng </t>
  </si>
  <si>
    <t>DANH SÁCH HỌC SINH ĐỀ NGHỊ KHÁM CHUYÊN KHOA</t>
  </si>
  <si>
    <t>Đề nghị:</t>
  </si>
  <si>
    <t>XÁC NHẬN BAN GIÁM HIỆU</t>
  </si>
  <si>
    <t xml:space="preserve">Nam:  </t>
  </si>
  <si>
    <t xml:space="preserve">Nữ: </t>
  </si>
  <si>
    <t>Số Hs:</t>
  </si>
  <si>
    <t>Số mắc</t>
  </si>
  <si>
    <t>Tỉ lệ %
 so với số khám</t>
  </si>
  <si>
    <t>Tổng số bệnh ngoài da, niêm mạc, xương khớp</t>
  </si>
  <si>
    <t>-Viêm da mủ</t>
  </si>
  <si>
    <t>Bệnh xương khớp</t>
  </si>
  <si>
    <t>Tổng số vẹo cột sống</t>
  </si>
  <si>
    <t>-Độ 1</t>
  </si>
  <si>
    <t>-Độ 2</t>
  </si>
  <si>
    <t>Tổng số bệnh mắt</t>
  </si>
  <si>
    <t>-Bệnh mắt hột</t>
  </si>
  <si>
    <t>-Giảm thị lực: ≤5/10</t>
  </si>
  <si>
    <t>-Tật khúc xạ</t>
  </si>
  <si>
    <t>Tổng số bệnh TMH</t>
  </si>
  <si>
    <t>-Thính lực giảm</t>
  </si>
  <si>
    <t>Tổng số bệnh răng miệng</t>
  </si>
  <si>
    <t>-Viêm nha chu</t>
  </si>
  <si>
    <t>-Sâu răng</t>
  </si>
  <si>
    <t>Tổng số bệnh tim, tuần hoàn</t>
  </si>
  <si>
    <t>-Tim bẩm sinh</t>
  </si>
  <si>
    <t>-Thấp tim đang điều trị</t>
  </si>
  <si>
    <t>Tổng số bệnh đường hô hấp</t>
  </si>
  <si>
    <t>-Hen</t>
  </si>
  <si>
    <t>Tổng số bệnh đường tiêu hoá</t>
  </si>
  <si>
    <t>-Bệnh tiêu hoá nổi bật</t>
  </si>
  <si>
    <t>Tổng số bệnh đường tiết niệu</t>
  </si>
  <si>
    <t>Tổng số bệnh nội tiết</t>
  </si>
  <si>
    <t>-Bướu cổ</t>
  </si>
  <si>
    <t>Tổng số bệnh thần kinh</t>
  </si>
  <si>
    <t>-Có triệu chứng nhức đầu thường xuyên</t>
  </si>
  <si>
    <t>-Mất ngủ thường xuyên</t>
  </si>
  <si>
    <t>-Bệnh động kinh</t>
  </si>
  <si>
    <t>Viêm 
nha chu</t>
  </si>
  <si>
    <t>Ghi 
chú</t>
  </si>
  <si>
    <t xml:space="preserve">BÁO CÁO </t>
  </si>
  <si>
    <t>NỘI DUNG</t>
  </si>
  <si>
    <t>-Giảm thị lực: 9/10 - 6/10</t>
  </si>
  <si>
    <t xml:space="preserve">  SỞ Y TẾ BÌNH DƯƠNG</t>
  </si>
  <si>
    <t>Số
TT</t>
  </si>
  <si>
    <t>GIÁM ĐỐC</t>
  </si>
  <si>
    <t>viêm 
nha chu</t>
  </si>
  <si>
    <t>#</t>
  </si>
  <si>
    <t>m 
hột</t>
  </si>
  <si>
    <t>*</t>
  </si>
  <si>
    <t>a</t>
  </si>
  <si>
    <t>b</t>
  </si>
  <si>
    <t>c</t>
  </si>
  <si>
    <t>d</t>
  </si>
  <si>
    <t>e</t>
  </si>
  <si>
    <t>f</t>
  </si>
  <si>
    <t>Thị lực giảm</t>
  </si>
  <si>
    <t>Cơ xương vận động</t>
  </si>
  <si>
    <t>Tuần hoàn</t>
  </si>
  <si>
    <t>Tiêu 
hóa</t>
  </si>
  <si>
    <t>Tiết niệu</t>
  </si>
  <si>
    <t>Thần kinh</t>
  </si>
  <si>
    <t>Nội 
tiết</t>
  </si>
  <si>
    <t>TRUNG TÂM Y TẾ THỊ XÃ BẾN CÁT</t>
  </si>
  <si>
    <t>TRUNG TÂM Y TẾ THỊ XÃ  BẾN CÁT</t>
  </si>
  <si>
    <t>-Bệnh nấm, lang ben</t>
  </si>
  <si>
    <t>-Bệnh da khác</t>
  </si>
  <si>
    <t>- Nhà trường thông báo kết quả bệnh khám sức khoẻ học sinh đến phụ huynh học sinh và hướng dẫn học sinh trong danh sách trên đến các cơ sở y tế để được khám và điều trị theo chuyên khoa. Riêng các trường hợp học sinh bệnh sâu răng, viêm amydal (thông báo theo danh sách lớp)</t>
  </si>
  <si>
    <t>Chiều
 cao</t>
  </si>
  <si>
    <t>Cân 
nặng</t>
  </si>
  <si>
    <t>Phân
 loại</t>
  </si>
  <si>
    <t>BMI</t>
  </si>
  <si>
    <t xml:space="preserve">Lớp </t>
  </si>
  <si>
    <t>Lớp</t>
  </si>
  <si>
    <t>BẢNG TỔNG HỢP KHÁM SỨC KHỎE HỌC SINH ĐỊNH KỲ NĂM HỌC 2017-2018</t>
  </si>
  <si>
    <t>THỐNG KÊ BỆNH KHÁM SỨC KHOẺ HỌC SINH ĐỊNH KỲ NĂM 2017-2018</t>
  </si>
  <si>
    <r>
      <t>Nơi nhận:</t>
    </r>
    <r>
      <rPr>
        <b/>
        <i/>
        <u val="single"/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      </t>
    </r>
    <r>
      <rPr>
        <sz val="11"/>
        <rFont val="Times New Roman"/>
        <family val="1"/>
      </rPr>
      <t xml:space="preserve"> - Trường …... ,
       - Trạm y tế xã... ;
       - Lưu Khoa YTCC.(03)   </t>
    </r>
  </si>
  <si>
    <t>g</t>
  </si>
  <si>
    <t>trần ngọc cát tường</t>
  </si>
  <si>
    <t>h</t>
  </si>
  <si>
    <t>nguyễn thị như ý</t>
  </si>
  <si>
    <t>nguyễn bảo ngọc</t>
  </si>
  <si>
    <t>nguyễn minh quân</t>
  </si>
  <si>
    <t>nguyễn khánh ngân</t>
  </si>
  <si>
    <t>Mầm</t>
  </si>
  <si>
    <t>Chồi 1</t>
  </si>
  <si>
    <t>Chồi 2</t>
  </si>
  <si>
    <t>Lá 1</t>
  </si>
  <si>
    <t>Lá 2</t>
  </si>
  <si>
    <t>Lá 3</t>
  </si>
  <si>
    <t>Lá 4</t>
  </si>
  <si>
    <t>Lá 5</t>
  </si>
  <si>
    <t>Suy dinh dưỡng cân nặng</t>
  </si>
  <si>
    <t>Thừa cân</t>
  </si>
  <si>
    <t>Béo phì</t>
  </si>
  <si>
    <t>Gầy</t>
  </si>
  <si>
    <t>Thừa cân, thị lực giảm</t>
  </si>
  <si>
    <t>Suy dinh dưỡng chiều cao</t>
  </si>
  <si>
    <t>Thừa cân, sâu răng</t>
  </si>
  <si>
    <t>Béo phì, sâu răng</t>
  </si>
  <si>
    <t>Thị lực giảm, sâu răng</t>
  </si>
  <si>
    <t>Suy dinh dưỡng cân nặng, suy dinh dưỡng chiều cao,thị lực giảm</t>
  </si>
  <si>
    <t>Suy dinh dưỡng chiều cao, sâu răng</t>
  </si>
  <si>
    <t>Suy dinh dưỡng cân nặng,thị lực giảm</t>
  </si>
  <si>
    <t>Béo phì, thị lực giảm</t>
  </si>
  <si>
    <t>Suy dinh dưỡng cân nặng, thị lực giảm,sâu răng</t>
  </si>
  <si>
    <t>Béo phì,thị lực giảm, sâu răng</t>
  </si>
  <si>
    <t>Viêm phế quản, sâu răng</t>
  </si>
  <si>
    <t>k</t>
  </si>
  <si>
    <t>Viêm mũi</t>
  </si>
  <si>
    <t>Gầy còm, sâu răng</t>
  </si>
  <si>
    <t>Suy dinh dưỡng chiều cao, viêm phế quản</t>
  </si>
  <si>
    <t>Bến Cát, ngày      tháng     năm 2022</t>
  </si>
  <si>
    <t xml:space="preserve"> DANH SÁCH KHÁM SỨC KHOẺ HỌC SINH 
TRƯỜNG:MG Chánh Phú Hòa NĂM HỌC 2022 - 2023</t>
  </si>
  <si>
    <t xml:space="preserve"> Lớp Nhà trẻ</t>
  </si>
  <si>
    <t>danh ái phương</t>
  </si>
  <si>
    <t>nguyễn trần hà my</t>
  </si>
  <si>
    <t>lê uy</t>
  </si>
  <si>
    <t>nguyễn trần phúc khang</t>
  </si>
  <si>
    <t>hoàng thiện nhân</t>
  </si>
  <si>
    <t>nguyễn thành nhân</t>
  </si>
  <si>
    <t>lê minh khang</t>
  </si>
  <si>
    <t>nguyễn trọng minh quân</t>
  </si>
  <si>
    <t>hồ phương bảo thanh</t>
  </si>
  <si>
    <t>nguyễn hữu minh quân</t>
  </si>
  <si>
    <t>thượng gia an khang</t>
  </si>
  <si>
    <t>bồ lê trọng hiếu</t>
  </si>
  <si>
    <t>phạm trần gia hân</t>
  </si>
  <si>
    <t>nguyễn trần tuệ mẫn</t>
  </si>
  <si>
    <t>nguyễn ngọc bảo uyên</t>
  </si>
  <si>
    <t>nguyễn thanh bảo</t>
  </si>
  <si>
    <t>phạm khánh huy</t>
  </si>
  <si>
    <t>lê ngọc anh</t>
  </si>
  <si>
    <t>nguyễn tấn thành</t>
  </si>
  <si>
    <t>phạm quang phúc</t>
  </si>
  <si>
    <t>nguyễn ngọc tiên</t>
  </si>
  <si>
    <t>bùi trần thịnh phát</t>
  </si>
  <si>
    <t>trần giáng my</t>
  </si>
  <si>
    <t>liên hoàng giáp</t>
  </si>
  <si>
    <t>ngô ngọc kim ngân</t>
  </si>
  <si>
    <t>lớp mầm 2</t>
  </si>
  <si>
    <t>đinh tuệ nhi</t>
  </si>
  <si>
    <t>đặng ngọc tuyết linh</t>
  </si>
  <si>
    <t>phạm gia hân</t>
  </si>
  <si>
    <t>châu minh anh</t>
  </si>
  <si>
    <t>nguyễn hoàng bảo trâm</t>
  </si>
  <si>
    <t>nguyễn tiến nam</t>
  </si>
  <si>
    <t>lê nguyễn gia huy</t>
  </si>
  <si>
    <t>nguyễn hữu tấn phát</t>
  </si>
  <si>
    <t>nguyễn anh tú</t>
  </si>
  <si>
    <t>Suy dinh dưỡng cân nặng, suy dinh dưỡng chiều cao</t>
  </si>
  <si>
    <t>phạm thị thanh thảo</t>
  </si>
  <si>
    <t>nguyễn thanh sang</t>
  </si>
  <si>
    <t>lê hoàng yến</t>
  </si>
  <si>
    <t>nguyễn vũ nhật minh</t>
  </si>
  <si>
    <t>nguyễn ngọc tường vy</t>
  </si>
  <si>
    <t>huỳnh thị diễm my</t>
  </si>
  <si>
    <t>nguyễn lê ngọc nhi</t>
  </si>
  <si>
    <t>lê thùy hoài an</t>
  </si>
  <si>
    <t>lê văn minh đăng</t>
  </si>
  <si>
    <t>nguyễn đăng khôi</t>
  </si>
  <si>
    <t>lương ngọc an nhiên</t>
  </si>
  <si>
    <t>lê gia huy</t>
  </si>
  <si>
    <t>trần thị quỳnh chi</t>
  </si>
  <si>
    <t>phạm duy khánh</t>
  </si>
  <si>
    <t>phan thị kim khánh</t>
  </si>
  <si>
    <t>trần dương đức trí</t>
  </si>
  <si>
    <t>hồ anh tài</t>
  </si>
  <si>
    <t>nguyễn minh trí</t>
  </si>
  <si>
    <t>đinh khánh nhi</t>
  </si>
  <si>
    <t>trần minh đức</t>
  </si>
  <si>
    <t>đặng phi lâm</t>
  </si>
  <si>
    <t>võ ngọc cát tường</t>
  </si>
  <si>
    <t xml:space="preserve"> trần thị như ý</t>
  </si>
  <si>
    <t>nguyễn hoàn bảo ngọc</t>
  </si>
  <si>
    <t>lê gia linh</t>
  </si>
  <si>
    <t>Lớp lá 1</t>
  </si>
  <si>
    <t>nguyễn trọng sang</t>
  </si>
  <si>
    <t>bùi nguyễn khánh vy</t>
  </si>
  <si>
    <t>nguyễn thị ánh dương</t>
  </si>
  <si>
    <t>nguyễn hoàng minh quân</t>
  </si>
  <si>
    <t>võ anh đạt</t>
  </si>
  <si>
    <t>lê phan như ngọc</t>
  </si>
  <si>
    <t>nguyễn ngọc hân</t>
  </si>
  <si>
    <t>võ phương uyên</t>
  </si>
  <si>
    <t>lê thị bảo an</t>
  </si>
  <si>
    <t>nguyễn thúy vy</t>
  </si>
  <si>
    <t>bùi thị tiểu thư</t>
  </si>
  <si>
    <t>hồ phương bảo ngọc</t>
  </si>
  <si>
    <t>nguyễn hữu đỉnh</t>
  </si>
  <si>
    <t>nguyễn ngọc kim ngân</t>
  </si>
  <si>
    <t>võ hoàng nam</t>
  </si>
  <si>
    <t>lê ngọc hân</t>
  </si>
  <si>
    <t>nguyễn thái phú thịnh</t>
  </si>
  <si>
    <t>lê huy khanh</t>
  </si>
  <si>
    <t>phạm trung kiên</t>
  </si>
  <si>
    <t>nguyễn đình gia huy</t>
  </si>
  <si>
    <t>đặng thanh trúc</t>
  </si>
  <si>
    <t>nguyễn hoàng lâm</t>
  </si>
  <si>
    <t>dương hoài lượng</t>
  </si>
  <si>
    <t>cao ngọc như quỳnh</t>
  </si>
  <si>
    <t>hồ nguyễn ngọc linh</t>
  </si>
  <si>
    <t>nguyễn bồ tiên mỹ</t>
  </si>
  <si>
    <t>huỳnh bùi thảo vân</t>
  </si>
  <si>
    <t>nguyễn hoàng kim thảo</t>
  </si>
  <si>
    <t>lữ ngọc bảo như</t>
  </si>
  <si>
    <t>nguyễn gia huy</t>
  </si>
  <si>
    <t>nguyễn thị thúy vy</t>
  </si>
  <si>
    <t>phan tuấn kiệt</t>
  </si>
  <si>
    <t>phạm hoàng khôi nguyên</t>
  </si>
  <si>
    <t>bùi thành phát</t>
  </si>
  <si>
    <t>hà văn dương vũ</t>
  </si>
  <si>
    <t>lê mỹ duyên</t>
  </si>
  <si>
    <t>nguyễn thanh trúc</t>
  </si>
  <si>
    <t>nguyễn hồng nhựt</t>
  </si>
  <si>
    <t>nguyễn mai thanh uyên</t>
  </si>
  <si>
    <t>Lớp   chồi 2</t>
  </si>
  <si>
    <t>nguyễn hoàng đăng khoa</t>
  </si>
  <si>
    <t>nguyễn nhứt khải</t>
  </si>
  <si>
    <t>lê ái thanh loan</t>
  </si>
  <si>
    <t>nguyễn linh chi</t>
  </si>
  <si>
    <t>nguyễn gia hân</t>
  </si>
  <si>
    <t>hoàng Trịnh lộc</t>
  </si>
  <si>
    <t>nguyễn quốc tính</t>
  </si>
  <si>
    <t>hoàng nguyễn trà my</t>
  </si>
  <si>
    <t>đỗ ngọc quỳnh ngân</t>
  </si>
  <si>
    <t>thân thị gia linh</t>
  </si>
  <si>
    <t>đỗ nguyễn minh thư</t>
  </si>
  <si>
    <t>lương tiểu my</t>
  </si>
  <si>
    <t>thái hoàng anh thư</t>
  </si>
  <si>
    <t>chí mỹ nghi</t>
  </si>
  <si>
    <t>bồ thị mai phương</t>
  </si>
  <si>
    <t>lê nguyễn anh tú</t>
  </si>
  <si>
    <t>nguyễn minh đức</t>
  </si>
  <si>
    <t>nguyễn vũ an nhiên</t>
  </si>
  <si>
    <t>nguyễn tiểu hải thụy</t>
  </si>
  <si>
    <t>lê như quỳnh</t>
  </si>
  <si>
    <t>phạm nguyễn thùy dương</t>
  </si>
  <si>
    <t>trần tấn phát</t>
  </si>
  <si>
    <t>nguyễn trương như ý</t>
  </si>
  <si>
    <t>phạm đặng hoàng an</t>
  </si>
  <si>
    <t>nguyễn hoàng minh tâm</t>
  </si>
  <si>
    <t>trần nguyễn thế bảo</t>
  </si>
  <si>
    <t>nguyễn bảo khôi</t>
  </si>
  <si>
    <t>nguyễn ngoc bảo trân</t>
  </si>
  <si>
    <t>lý quốc huy</t>
  </si>
  <si>
    <t>nguyễn văn bình minh</t>
  </si>
  <si>
    <t>tăng ngọc bảo quyên</t>
  </si>
  <si>
    <t>nguyễn minh thảo</t>
  </si>
  <si>
    <t>nguyễn hoài an</t>
  </si>
  <si>
    <t>nguyễn thị gia hân</t>
  </si>
  <si>
    <t>phạm thị phương thảo</t>
  </si>
  <si>
    <t>nguyễn trần phúc thịnh</t>
  </si>
  <si>
    <t>đinh thị nga</t>
  </si>
  <si>
    <t>đào minh khôi</t>
  </si>
  <si>
    <t>nguyễn phương thảo</t>
  </si>
  <si>
    <t>lê trần bảo an</t>
  </si>
  <si>
    <t>đinh khởi kỳ</t>
  </si>
  <si>
    <t>trương hoàng anh tâm</t>
  </si>
  <si>
    <t>lương như ý</t>
  </si>
  <si>
    <t>nguyễn hữu trúc linh</t>
  </si>
  <si>
    <t>nguyễn thị trâm anh</t>
  </si>
  <si>
    <t>phan thị thảo my</t>
  </si>
  <si>
    <t>thân thị trâm anh</t>
  </si>
  <si>
    <t>võ gia hào</t>
  </si>
  <si>
    <t>nguyễn thị hoài thương</t>
  </si>
  <si>
    <t>bùi như ngọc</t>
  </si>
  <si>
    <t>nguyễn khánh băng</t>
  </si>
  <si>
    <t>Lớp     mầm 1</t>
  </si>
  <si>
    <t>vũ gia hân</t>
  </si>
  <si>
    <t>nguyễn gia lộc</t>
  </si>
  <si>
    <t>bùi hạnh dung</t>
  </si>
  <si>
    <t>nguyễn minh khánh</t>
  </si>
  <si>
    <t>phạm hoàng hạo nhiên</t>
  </si>
  <si>
    <t>quách ngọc khang</t>
  </si>
  <si>
    <t>nguyễn ngọc nhã lam</t>
  </si>
  <si>
    <t>nguyễn bá nguyên khôi</t>
  </si>
  <si>
    <t>bùi ngọc nhã uyên</t>
  </si>
  <si>
    <t>vũ thị bảo ngọc</t>
  </si>
  <si>
    <t>thái nguyễn gia nhi</t>
  </si>
  <si>
    <t>nguyễn ngọc tuệ lâm</t>
  </si>
  <si>
    <t>nguyễn trương minh anh</t>
  </si>
  <si>
    <t>phạm ngọc bảo châu</t>
  </si>
  <si>
    <t>trần ngọc thanh nhi</t>
  </si>
  <si>
    <t>ngô huỳnh trí dũng</t>
  </si>
  <si>
    <t>trần trọng hiếu</t>
  </si>
  <si>
    <t>dương ngọc hân</t>
  </si>
  <si>
    <t>trần lê ánh dương</t>
  </si>
  <si>
    <t>đinh bảo trâm</t>
  </si>
  <si>
    <t>võ nguyễn gia nhi</t>
  </si>
  <si>
    <t>võ hoàng minh</t>
  </si>
  <si>
    <t>nguyễn thị kim ngân</t>
  </si>
  <si>
    <t>nông minh khang</t>
  </si>
  <si>
    <t>bùi đình thanh</t>
  </si>
  <si>
    <t>văn tấn đại</t>
  </si>
  <si>
    <t>nguyễn ngọc lan</t>
  </si>
  <si>
    <t>trương hồng loan</t>
  </si>
  <si>
    <t>võ bích trân</t>
  </si>
  <si>
    <t>vũ hoàng hà my</t>
  </si>
  <si>
    <t>trần nguyễn khánh duy</t>
  </si>
  <si>
    <t>võ cát tường</t>
  </si>
  <si>
    <t>nguyễn văn dư</t>
  </si>
  <si>
    <t>trần ngọc hải đăng</t>
  </si>
  <si>
    <t>lê thanh bảo hà</t>
  </si>
  <si>
    <t>nguyễn tuệ lâm</t>
  </si>
  <si>
    <t>lê quốc khánh</t>
  </si>
  <si>
    <t>nguyễn hoàng thiên đức</t>
  </si>
  <si>
    <t>Lớp  Chồi 1</t>
  </si>
  <si>
    <t>bùi nhật khánh</t>
  </si>
  <si>
    <t>nguyễn đức trọng</t>
  </si>
  <si>
    <t>huỳnh trọng nhân</t>
  </si>
  <si>
    <t>tăng tú ngọc</t>
  </si>
  <si>
    <t>lê nguyễn ngọc thu</t>
  </si>
  <si>
    <t>nguyễn quốc toàn</t>
  </si>
  <si>
    <t>lâm phúc hậu</t>
  </si>
  <si>
    <t>nguyễn minh đăng</t>
  </si>
  <si>
    <t>hồ sỹ thành</t>
  </si>
  <si>
    <t>võ ngọc như quỳnh</t>
  </si>
  <si>
    <t>nguyễn thảo ngân</t>
  </si>
  <si>
    <t>nguyễn phước đăng khôi</t>
  </si>
  <si>
    <t>trịnh hà my</t>
  </si>
  <si>
    <t>phạm sơn bích ngọc</t>
  </si>
  <si>
    <t>trần thanh phong</t>
  </si>
  <si>
    <t>nguyễn anh thư</t>
  </si>
  <si>
    <t>nguyễn ngọc minh tuyền</t>
  </si>
  <si>
    <t>nguyễn trí thuần</t>
  </si>
  <si>
    <t>Hà thị bảo anh</t>
  </si>
  <si>
    <t>trà anh khoa</t>
  </si>
  <si>
    <t>nguyễn ngọc thảo quyên</t>
  </si>
  <si>
    <t>nguyễn ngọc ánh dương</t>
  </si>
  <si>
    <t>nguyễn thanh như ý</t>
  </si>
  <si>
    <t>phạm bảo chi</t>
  </si>
  <si>
    <t>nguyễn trần thiện tâm</t>
  </si>
  <si>
    <t>nguyễn ngọc khánh thy</t>
  </si>
  <si>
    <t>phan bảo ngọc</t>
  </si>
  <si>
    <t>thái ngọc hiểu đan</t>
  </si>
  <si>
    <t>nguyễn đăng khoa</t>
  </si>
  <si>
    <t>nguyễn chí thành</t>
  </si>
  <si>
    <t>kim trần thiên dũ</t>
  </si>
  <si>
    <t>nguyễn bảo long</t>
  </si>
  <si>
    <t>nguyễn ngọc bảo như</t>
  </si>
  <si>
    <t>Trần Tuệ như ý</t>
  </si>
  <si>
    <t>lê hoàng huy</t>
  </si>
  <si>
    <t>ngô phương anh</t>
  </si>
  <si>
    <t>Quách thị bích ngọc</t>
  </si>
  <si>
    <t>phạm minh thiện</t>
  </si>
  <si>
    <t>trần trúc linh</t>
  </si>
  <si>
    <t>nguyễn hữu minh tiến</t>
  </si>
  <si>
    <t>la hữu lộc</t>
  </si>
  <si>
    <t>đặng phúc an khang</t>
  </si>
  <si>
    <t>ngô anh thư</t>
  </si>
  <si>
    <t>trần giáng tiên</t>
  </si>
  <si>
    <t>nguyễn tường vy</t>
  </si>
  <si>
    <t>thượng hồng huyền trang</t>
  </si>
  <si>
    <t>thượng bảo khang</t>
  </si>
  <si>
    <t>trịnh tú quỳnh</t>
  </si>
  <si>
    <t>nguyễn thị mỹ nhi</t>
  </si>
  <si>
    <t>trịnh ngọc oanh</t>
  </si>
  <si>
    <t>thượng bảo anh</t>
  </si>
  <si>
    <t>Lớp  lá 4</t>
  </si>
  <si>
    <t>đặng phú quý</t>
  </si>
  <si>
    <t>nguyễn hà my</t>
  </si>
  <si>
    <t>nguyễn hoàng gia huy</t>
  </si>
  <si>
    <t>lưu ngân khánh</t>
  </si>
  <si>
    <t>trần triệu quốc</t>
  </si>
  <si>
    <t>hà hồ bảo an</t>
  </si>
  <si>
    <t>lâm phúc hải</t>
  </si>
  <si>
    <t>hồ thiên hà</t>
  </si>
  <si>
    <t>đặng nguyễn ngọc tỷ</t>
  </si>
  <si>
    <t>nguyễn hoài anh</t>
  </si>
  <si>
    <t>Tống nhật thiên ân</t>
  </si>
  <si>
    <t>phan phú quý</t>
  </si>
  <si>
    <t>đặng trần đăng quang</t>
  </si>
  <si>
    <t>`</t>
  </si>
  <si>
    <t>nguyễn tấn lợi</t>
  </si>
  <si>
    <t>nguyễn minh đạt</t>
  </si>
  <si>
    <t>chí mỹ dung</t>
  </si>
  <si>
    <t>nguyễn đặng minh an</t>
  </si>
  <si>
    <t>hoàng bảo an</t>
  </si>
  <si>
    <t>nguyễn hoàng minh ánh</t>
  </si>
  <si>
    <t>nguyễn thị lan anh</t>
  </si>
  <si>
    <t>lê mạnh phát</t>
  </si>
  <si>
    <t>nguyễn hữu đăng</t>
  </si>
  <si>
    <t>trần nguyễn nhã phương</t>
  </si>
  <si>
    <t>mai thiên cát</t>
  </si>
  <si>
    <t>trần thiên phú đạt</t>
  </si>
  <si>
    <t>nguyễn gia khánh</t>
  </si>
  <si>
    <t>bùi minh hoàng</t>
  </si>
  <si>
    <t>hồ hà my</t>
  </si>
  <si>
    <t>võ anh khoa</t>
  </si>
  <si>
    <t>nguyễn viết kim hương</t>
  </si>
  <si>
    <t>Suy dinh dưỡng cân nặng, suy dinh dưỡng chiều cao,sâu răng</t>
  </si>
  <si>
    <t>bùi phạm yến nhi</t>
  </si>
  <si>
    <t>trần quốc trung</t>
  </si>
  <si>
    <t>Lớp  lá 2</t>
  </si>
  <si>
    <t>lê kỷ  hoàng ngọc</t>
  </si>
  <si>
    <t>đinh phạm hồng việt</t>
  </si>
  <si>
    <t>lê văn vĩ</t>
  </si>
  <si>
    <t>trần ái my</t>
  </si>
  <si>
    <t>nguyễn trần gia hân</t>
  </si>
  <si>
    <t>trần thái duy</t>
  </si>
  <si>
    <t>danh ngọc anh thư</t>
  </si>
  <si>
    <t>đinh minh khôi vỹ</t>
  </si>
  <si>
    <t>lê tú anh</t>
  </si>
  <si>
    <t>lê khánh vy</t>
  </si>
  <si>
    <t>lý bích thơ</t>
  </si>
  <si>
    <t>nguyễn phúc khang</t>
  </si>
  <si>
    <t>trương đức tài</t>
  </si>
  <si>
    <t>trần thanh nam</t>
  </si>
  <si>
    <t>trần văn minh nhật</t>
  </si>
  <si>
    <t>hà thị ánh tuyết</t>
  </si>
  <si>
    <t>nguyễn hồ tấn phúc</t>
  </si>
  <si>
    <t>hoàng gia huy</t>
  </si>
  <si>
    <t>đặng nguyễn bảo hân</t>
  </si>
  <si>
    <t>trần thị mỹ huyền</t>
  </si>
  <si>
    <t>nguyễn ngọc như ý</t>
  </si>
  <si>
    <t>bùi minh huy</t>
  </si>
  <si>
    <t>bùi thị ngân trúc</t>
  </si>
  <si>
    <t>đặng lê minh</t>
  </si>
  <si>
    <t>lý hoàng phúc</t>
  </si>
  <si>
    <t>vũ văn khánh</t>
  </si>
  <si>
    <t>nguyễn ngọc gia linh</t>
  </si>
  <si>
    <t>trịnh thị thanh trúc</t>
  </si>
  <si>
    <t>nguyễn tuấn kiệt</t>
  </si>
  <si>
    <t>trần quốc hưng</t>
  </si>
  <si>
    <t>nguyễn huỳnh như ngọc</t>
  </si>
  <si>
    <t>nguyễn bảo nam</t>
  </si>
  <si>
    <t>danh ái vy</t>
  </si>
  <si>
    <t>lê ngọc ngân tâm</t>
  </si>
  <si>
    <t>nguyễn đình bảo long</t>
  </si>
  <si>
    <t>thượng trí quang</t>
  </si>
  <si>
    <t>nhiêm như ngọc</t>
  </si>
  <si>
    <t>vương mai phi yến</t>
  </si>
  <si>
    <t>phạm tiến lộc</t>
  </si>
  <si>
    <t>nguyễn hải đăng</t>
  </si>
  <si>
    <t>ngô gia huy</t>
  </si>
  <si>
    <t>nguyễn thành luân</t>
  </si>
  <si>
    <t>đặng lê ánh dương</t>
  </si>
  <si>
    <t>lê nhã uyên</t>
  </si>
  <si>
    <t>Lớp  lá 3</t>
  </si>
  <si>
    <t>trương ngọc my</t>
  </si>
  <si>
    <t>nguyễn thị tường vy</t>
  </si>
  <si>
    <t>phan văn huy vũ</t>
  </si>
  <si>
    <t>trương minh quý</t>
  </si>
  <si>
    <t>Viêm kết mac (P)</t>
  </si>
  <si>
    <t>Trần Thiện Phúc</t>
  </si>
  <si>
    <t>phạm vĩ khang</t>
  </si>
  <si>
    <t>lê đặng như ngọc</t>
  </si>
  <si>
    <t>nguyễn huỳnh vân khánh</t>
  </si>
  <si>
    <t>nguyễn thị bích trâm</t>
  </si>
  <si>
    <t>trần nguyễn khánh ngọc</t>
  </si>
  <si>
    <t>lê tâm an nhiên</t>
  </si>
  <si>
    <t>hứa thị quỳnh như</t>
  </si>
  <si>
    <t>nguyễn thiên hòa</t>
  </si>
  <si>
    <t>võ ngọc như ý</t>
  </si>
  <si>
    <t>nguyễn công hải</t>
  </si>
  <si>
    <t>lý nhựt thanh phong</t>
  </si>
  <si>
    <t>đinh tiến phát</t>
  </si>
  <si>
    <t>nguyễn hữu anh</t>
  </si>
  <si>
    <t>phạm khánh linh</t>
  </si>
  <si>
    <t>vũ thị thùy dương</t>
  </si>
  <si>
    <t>nguyễn vũ ngọc hân</t>
  </si>
  <si>
    <t>nguyễn minh tiến</t>
  </si>
  <si>
    <t>nguyễn thiị tuyết như</t>
  </si>
  <si>
    <t>lê trọng hiếu</t>
  </si>
  <si>
    <t>ngô ngọc bảo uyên</t>
  </si>
  <si>
    <t>hoàng lê gia hân</t>
  </si>
  <si>
    <t>nguyễn huỳnh minh thy</t>
  </si>
  <si>
    <t>trần thị cẩm ly</t>
  </si>
  <si>
    <t>vương tấn huy</t>
  </si>
  <si>
    <t>nguyễn thị hồng ân</t>
  </si>
  <si>
    <t>lê võ minh thư</t>
  </si>
  <si>
    <t>lê thùy lan anh</t>
  </si>
  <si>
    <t>nông thiên phú</t>
  </si>
  <si>
    <t>ngô duy khánh đăng</t>
  </si>
  <si>
    <t>TS học sinh được khám sức khoẻ:</t>
  </si>
  <si>
    <t>Trường Mầm non Chánh Phú Hòa</t>
  </si>
  <si>
    <t>Trường: Mầm non Chánh Phú Hòa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</si>
</sst>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\-yyyy"/>
  </numFmts>
  <fonts count="59">
    <font>
      <sz val="10"/>
      <name val="Arial"/>
      <family val="0"/>
    </font>
    <font>
      <b/>
      <sz val="14"/>
      <name val="Times New Roman"/>
      <family val="1"/>
    </font>
    <font>
      <b/>
      <sz val="14"/>
      <name val="VNI-Times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15" fillId="0" borderId="15" xfId="0" applyFont="1" applyBorder="1" applyAlignment="1" quotePrefix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 quotePrefix="1">
      <alignment/>
    </xf>
    <xf numFmtId="0" fontId="15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0" xfId="0" applyNumberFormat="1" applyFont="1" applyAlignment="1" quotePrefix="1">
      <alignment horizontal="left" wrapText="1"/>
    </xf>
    <xf numFmtId="0" fontId="15" fillId="0" borderId="14" xfId="0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16" xfId="0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7" xfId="0" applyFont="1" applyFill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14" fontId="5" fillId="0" borderId="14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6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4" fontId="5" fillId="0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14" fontId="5" fillId="33" borderId="14" xfId="0" applyNumberFormat="1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3" fontId="5" fillId="33" borderId="13" xfId="0" applyNumberFormat="1" applyFont="1" applyFill="1" applyBorder="1" applyAlignment="1">
      <alignment horizontal="center"/>
    </xf>
    <xf numFmtId="14" fontId="5" fillId="0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left"/>
    </xf>
    <xf numFmtId="3" fontId="5" fillId="33" borderId="1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14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/>
    </xf>
    <xf numFmtId="14" fontId="5" fillId="33" borderId="14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0" fontId="15" fillId="33" borderId="14" xfId="0" applyFont="1" applyFill="1" applyBorder="1" applyAlignment="1">
      <alignment horizontal="center"/>
    </xf>
    <xf numFmtId="0" fontId="15" fillId="33" borderId="14" xfId="0" applyNumberFormat="1" applyFont="1" applyFill="1" applyBorder="1" applyAlignment="1">
      <alignment horizontal="left"/>
    </xf>
    <xf numFmtId="1" fontId="15" fillId="33" borderId="14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/>
    </xf>
    <xf numFmtId="14" fontId="5" fillId="0" borderId="13" xfId="0" applyNumberFormat="1" applyFont="1" applyFill="1" applyBorder="1" applyAlignment="1">
      <alignment horizontal="center"/>
    </xf>
    <xf numFmtId="14" fontId="5" fillId="0" borderId="21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wrapText="1"/>
    </xf>
    <xf numFmtId="0" fontId="58" fillId="0" borderId="17" xfId="0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b val="0"/>
        <i/>
        <color indexed="12"/>
      </font>
    </dxf>
    <dxf>
      <font>
        <color indexed="14"/>
      </font>
    </dxf>
    <dxf>
      <font>
        <u val="single"/>
        <color indexed="10"/>
      </font>
    </dxf>
    <dxf>
      <font>
        <b val="0"/>
        <i/>
        <color indexed="12"/>
      </font>
    </dxf>
    <dxf>
      <font>
        <color indexed="14"/>
      </font>
    </dxf>
    <dxf>
      <font>
        <u val="single"/>
        <color indexed="10"/>
      </font>
    </dxf>
    <dxf>
      <font>
        <b val="0"/>
        <i/>
        <color indexed="12"/>
      </font>
    </dxf>
    <dxf>
      <font>
        <color indexed="14"/>
      </font>
    </dxf>
    <dxf>
      <font>
        <u val="single"/>
        <color indexed="10"/>
      </font>
    </dxf>
    <dxf>
      <font>
        <b val="0"/>
        <i/>
        <color indexed="12"/>
      </font>
    </dxf>
    <dxf>
      <font>
        <color indexed="14"/>
      </font>
    </dxf>
    <dxf>
      <font>
        <u val="single"/>
        <color indexed="10"/>
      </font>
    </dxf>
    <dxf>
      <font>
        <b val="0"/>
        <i/>
        <color indexed="12"/>
      </font>
    </dxf>
    <dxf>
      <font>
        <color indexed="14"/>
      </font>
    </dxf>
    <dxf>
      <font>
        <u val="single"/>
        <color indexed="10"/>
      </font>
    </dxf>
    <dxf>
      <font>
        <b val="0"/>
        <i/>
        <color indexed="12"/>
      </font>
    </dxf>
    <dxf>
      <font>
        <color indexed="14"/>
      </font>
    </dxf>
    <dxf>
      <font>
        <u val="single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2</xdr:row>
      <xdr:rowOff>28575</xdr:rowOff>
    </xdr:from>
    <xdr:to>
      <xdr:col>3</xdr:col>
      <xdr:colOff>47625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2667000" y="4953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2</xdr:row>
      <xdr:rowOff>38100</xdr:rowOff>
    </xdr:from>
    <xdr:to>
      <xdr:col>26</xdr:col>
      <xdr:colOff>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10953750" y="5048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2</xdr:row>
      <xdr:rowOff>28575</xdr:rowOff>
    </xdr:from>
    <xdr:to>
      <xdr:col>3</xdr:col>
      <xdr:colOff>47625</xdr:colOff>
      <xdr:row>2</xdr:row>
      <xdr:rowOff>28575</xdr:rowOff>
    </xdr:to>
    <xdr:sp>
      <xdr:nvSpPr>
        <xdr:cNvPr id="3" name="Line 1"/>
        <xdr:cNvSpPr>
          <a:spLocks/>
        </xdr:cNvSpPr>
      </xdr:nvSpPr>
      <xdr:spPr>
        <a:xfrm>
          <a:off x="2667000" y="4953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2</xdr:row>
      <xdr:rowOff>38100</xdr:rowOff>
    </xdr:from>
    <xdr:to>
      <xdr:col>26</xdr:col>
      <xdr:colOff>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 flipV="1">
          <a:off x="10953750" y="5048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19050</xdr:rowOff>
    </xdr:from>
    <xdr:to>
      <xdr:col>6</xdr:col>
      <xdr:colOff>9525</xdr:colOff>
      <xdr:row>2</xdr:row>
      <xdr:rowOff>19050</xdr:rowOff>
    </xdr:to>
    <xdr:sp>
      <xdr:nvSpPr>
        <xdr:cNvPr id="1" name="Line 23"/>
        <xdr:cNvSpPr>
          <a:spLocks/>
        </xdr:cNvSpPr>
      </xdr:nvSpPr>
      <xdr:spPr>
        <a:xfrm>
          <a:off x="762000" y="5334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2</xdr:row>
      <xdr:rowOff>19050</xdr:rowOff>
    </xdr:from>
    <xdr:to>
      <xdr:col>23</xdr:col>
      <xdr:colOff>28575</xdr:colOff>
      <xdr:row>2</xdr:row>
      <xdr:rowOff>19050</xdr:rowOff>
    </xdr:to>
    <xdr:sp>
      <xdr:nvSpPr>
        <xdr:cNvPr id="2" name="Line 24"/>
        <xdr:cNvSpPr>
          <a:spLocks/>
        </xdr:cNvSpPr>
      </xdr:nvSpPr>
      <xdr:spPr>
        <a:xfrm>
          <a:off x="6438900" y="5334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</xdr:row>
      <xdr:rowOff>142875</xdr:rowOff>
    </xdr:from>
    <xdr:to>
      <xdr:col>0</xdr:col>
      <xdr:colOff>2343150</xdr:colOff>
      <xdr:row>1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81075" y="4095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41</xdr:row>
      <xdr:rowOff>0</xdr:rowOff>
    </xdr:from>
    <xdr:to>
      <xdr:col>0</xdr:col>
      <xdr:colOff>1743075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381000" y="90297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41</xdr:row>
      <xdr:rowOff>0</xdr:rowOff>
    </xdr:from>
    <xdr:to>
      <xdr:col>0</xdr:col>
      <xdr:colOff>1743075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381000" y="90297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2</xdr:row>
      <xdr:rowOff>9525</xdr:rowOff>
    </xdr:from>
    <xdr:to>
      <xdr:col>3</xdr:col>
      <xdr:colOff>323850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857375" y="4857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9"/>
  <sheetViews>
    <sheetView tabSelected="1" view="pageBreakPreview" zoomScale="80" zoomScaleNormal="75" zoomScaleSheetLayoutView="80" workbookViewId="0" topLeftCell="A352">
      <selection activeCell="AC520" sqref="AC520"/>
    </sheetView>
  </sheetViews>
  <sheetFormatPr defaultColWidth="9.140625" defaultRowHeight="12.75"/>
  <cols>
    <col min="1" max="1" width="3.57421875" style="93" customWidth="1"/>
    <col min="2" max="2" width="26.7109375" style="93" customWidth="1"/>
    <col min="3" max="3" width="32.28125" style="60" customWidth="1"/>
    <col min="4" max="4" width="0.71875" style="60" hidden="1" customWidth="1"/>
    <col min="5" max="5" width="11.140625" style="57" customWidth="1"/>
    <col min="6" max="6" width="11.00390625" style="57" customWidth="1"/>
    <col min="7" max="7" width="5.00390625" style="57" customWidth="1"/>
    <col min="8" max="8" width="6.7109375" style="57" customWidth="1"/>
    <col min="9" max="9" width="6.00390625" style="57" customWidth="1"/>
    <col min="10" max="10" width="4.140625" style="57" customWidth="1"/>
    <col min="11" max="11" width="5.28125" style="57" customWidth="1"/>
    <col min="12" max="15" width="4.7109375" style="57" customWidth="1"/>
    <col min="16" max="16" width="5.28125" style="57" customWidth="1"/>
    <col min="17" max="17" width="5.140625" style="57" customWidth="1"/>
    <col min="18" max="18" width="6.421875" style="57" customWidth="1"/>
    <col min="19" max="19" width="5.7109375" style="57" customWidth="1"/>
    <col min="20" max="20" width="4.7109375" style="57" customWidth="1"/>
    <col min="21" max="21" width="6.421875" style="57" customWidth="1"/>
    <col min="22" max="22" width="5.28125" style="57" customWidth="1"/>
    <col min="23" max="23" width="4.7109375" style="57" customWidth="1"/>
    <col min="24" max="24" width="4.140625" style="57" customWidth="1"/>
    <col min="25" max="25" width="5.140625" style="57" customWidth="1"/>
    <col min="26" max="26" width="5.8515625" style="57" customWidth="1"/>
    <col min="27" max="27" width="4.7109375" style="57" customWidth="1"/>
    <col min="28" max="28" width="5.140625" style="61" customWidth="1"/>
    <col min="29" max="29" width="3.00390625" style="61" customWidth="1"/>
    <col min="30" max="30" width="30.7109375" style="57" customWidth="1"/>
    <col min="31" max="31" width="6.8515625" style="57" customWidth="1"/>
    <col min="32" max="16384" width="9.140625" style="57" customWidth="1"/>
  </cols>
  <sheetData>
    <row r="1" spans="1:30" ht="15.75">
      <c r="A1" s="164" t="s">
        <v>0</v>
      </c>
      <c r="B1" s="164"/>
      <c r="C1" s="164"/>
      <c r="D1" s="164"/>
      <c r="E1" s="164"/>
      <c r="F1" s="164"/>
      <c r="G1" s="56"/>
      <c r="H1" s="56"/>
      <c r="I1" s="56"/>
      <c r="J1" s="56"/>
      <c r="K1" s="167" t="s">
        <v>1</v>
      </c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1:30" ht="21" customHeight="1">
      <c r="A2" s="165" t="s">
        <v>109</v>
      </c>
      <c r="B2" s="165"/>
      <c r="C2" s="165"/>
      <c r="D2" s="165"/>
      <c r="E2" s="165"/>
      <c r="F2" s="165"/>
      <c r="G2" s="56"/>
      <c r="H2" s="56"/>
      <c r="I2" s="56"/>
      <c r="J2" s="56"/>
      <c r="K2" s="167" t="s">
        <v>2</v>
      </c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</row>
    <row r="3" spans="1:29" ht="15.75">
      <c r="A3" s="58"/>
      <c r="B3" s="58"/>
      <c r="C3" s="58"/>
      <c r="D3" s="58"/>
      <c r="E3" s="56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8"/>
      <c r="AC3" s="58"/>
    </row>
    <row r="4" spans="1:30" ht="21" customHeight="1">
      <c r="A4" s="58"/>
      <c r="B4" s="58"/>
      <c r="C4" s="58"/>
      <c r="D4" s="58"/>
      <c r="E4" s="56"/>
      <c r="F4" s="59"/>
      <c r="G4" s="59"/>
      <c r="H4" s="59"/>
      <c r="I4" s="59"/>
      <c r="J4" s="59"/>
      <c r="K4" s="166" t="s">
        <v>158</v>
      </c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56"/>
    </row>
    <row r="5" spans="1:30" ht="38.25" customHeight="1">
      <c r="A5" s="168" t="s">
        <v>159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</row>
    <row r="6" spans="1:3" ht="15.75" customHeight="1">
      <c r="A6" s="144" t="s">
        <v>160</v>
      </c>
      <c r="B6" s="144"/>
      <c r="C6" s="144"/>
    </row>
    <row r="7" spans="1:30" ht="15.75" customHeight="1">
      <c r="A7" s="136" t="s">
        <v>3</v>
      </c>
      <c r="B7" s="62"/>
      <c r="C7" s="139" t="s">
        <v>4</v>
      </c>
      <c r="D7" s="140"/>
      <c r="E7" s="143" t="s">
        <v>5</v>
      </c>
      <c r="F7" s="142"/>
      <c r="G7" s="64"/>
      <c r="H7" s="160" t="s">
        <v>6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41"/>
      <c r="AB7" s="149" t="s">
        <v>7</v>
      </c>
      <c r="AC7" s="149"/>
      <c r="AD7" s="149"/>
    </row>
    <row r="8" spans="1:30" ht="18" customHeight="1">
      <c r="A8" s="137"/>
      <c r="B8" s="66"/>
      <c r="C8" s="139"/>
      <c r="D8" s="140"/>
      <c r="E8" s="142" t="s">
        <v>8</v>
      </c>
      <c r="F8" s="142" t="s">
        <v>9</v>
      </c>
      <c r="G8" s="64"/>
      <c r="H8" s="155" t="s">
        <v>21</v>
      </c>
      <c r="I8" s="162"/>
      <c r="J8" s="162"/>
      <c r="K8" s="162"/>
      <c r="L8" s="150"/>
      <c r="M8" s="143" t="s">
        <v>11</v>
      </c>
      <c r="N8" s="68"/>
      <c r="O8" s="68"/>
      <c r="P8" s="156" t="s">
        <v>18</v>
      </c>
      <c r="Q8" s="146" t="s">
        <v>10</v>
      </c>
      <c r="R8" s="68"/>
      <c r="S8" s="70"/>
      <c r="T8" s="148" t="s">
        <v>13</v>
      </c>
      <c r="U8" s="148" t="s">
        <v>103</v>
      </c>
      <c r="V8" s="148" t="s">
        <v>104</v>
      </c>
      <c r="W8" s="151" t="s">
        <v>42</v>
      </c>
      <c r="X8" s="151" t="s">
        <v>105</v>
      </c>
      <c r="Y8" s="148" t="s">
        <v>106</v>
      </c>
      <c r="Z8" s="151" t="s">
        <v>107</v>
      </c>
      <c r="AA8" s="158" t="s">
        <v>108</v>
      </c>
      <c r="AB8" s="153" t="s">
        <v>14</v>
      </c>
      <c r="AC8" s="154"/>
      <c r="AD8" s="142" t="s">
        <v>12</v>
      </c>
    </row>
    <row r="9" spans="1:30" ht="45" customHeight="1">
      <c r="A9" s="138"/>
      <c r="B9" s="71"/>
      <c r="C9" s="139"/>
      <c r="D9" s="140"/>
      <c r="E9" s="142"/>
      <c r="F9" s="142"/>
      <c r="G9" s="64" t="s">
        <v>32</v>
      </c>
      <c r="H9" s="69" t="s">
        <v>114</v>
      </c>
      <c r="I9" s="69" t="s">
        <v>115</v>
      </c>
      <c r="J9" s="64" t="s">
        <v>23</v>
      </c>
      <c r="K9" s="72" t="s">
        <v>116</v>
      </c>
      <c r="L9" s="64" t="s">
        <v>117</v>
      </c>
      <c r="M9" s="142"/>
      <c r="N9" s="69" t="s">
        <v>94</v>
      </c>
      <c r="O9" s="64" t="s">
        <v>93</v>
      </c>
      <c r="P9" s="142"/>
      <c r="Q9" s="147"/>
      <c r="R9" s="69" t="s">
        <v>92</v>
      </c>
      <c r="S9" s="73" t="s">
        <v>93</v>
      </c>
      <c r="T9" s="142"/>
      <c r="U9" s="142"/>
      <c r="V9" s="142"/>
      <c r="W9" s="152"/>
      <c r="X9" s="152"/>
      <c r="Y9" s="142"/>
      <c r="Z9" s="157"/>
      <c r="AA9" s="159"/>
      <c r="AB9" s="153"/>
      <c r="AC9" s="154"/>
      <c r="AD9" s="142"/>
    </row>
    <row r="10" spans="1:32" ht="15.75">
      <c r="A10" s="74">
        <v>1</v>
      </c>
      <c r="B10" s="75" t="s">
        <v>161</v>
      </c>
      <c r="C10" s="76" t="str">
        <f>PROPER(B10)</f>
        <v>Danh Ái Phương</v>
      </c>
      <c r="D10" s="77"/>
      <c r="E10" s="86"/>
      <c r="F10" s="86">
        <v>43879</v>
      </c>
      <c r="G10" s="74"/>
      <c r="H10" s="74">
        <v>84.7</v>
      </c>
      <c r="I10" s="74">
        <v>11.2</v>
      </c>
      <c r="J10" s="74">
        <v>5</v>
      </c>
      <c r="K10" s="79" t="s">
        <v>32</v>
      </c>
      <c r="L10" s="55">
        <f>I10*10000/(H10*H10)</f>
        <v>15.611736122630187</v>
      </c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80" t="s">
        <v>19</v>
      </c>
      <c r="AC10" s="81" t="str">
        <f>IF(OR(K10="III",M10="III",P10="III",Q10="III",T10="III",U10="III",V10="III",W10="III",X10="III",Y10="III",Z10="III",AA10="III"),"C",(IF(OR(K10="II",M10="II",P10="II",Q10="II",T10="II",U10="II",V10="II",W10="II",X10="II",Y10="II",Z10="II",AA10="II"),"B","A")))</f>
        <v>A</v>
      </c>
      <c r="AD10" s="90" t="str">
        <f>VLOOKUP(J10,$AE$10:$AF$26,2,0)</f>
        <v>Không</v>
      </c>
      <c r="AE10" s="61">
        <v>1</v>
      </c>
      <c r="AF10" s="61" t="s">
        <v>20</v>
      </c>
    </row>
    <row r="11" spans="1:32" ht="15.75">
      <c r="A11" s="65">
        <v>2</v>
      </c>
      <c r="B11" s="82" t="s">
        <v>162</v>
      </c>
      <c r="C11" s="76" t="str">
        <f aca="true" t="shared" si="0" ref="C11:C62">PROPER(B11)</f>
        <v>Nguyễn Trần Hà My</v>
      </c>
      <c r="D11" s="84"/>
      <c r="E11" s="86"/>
      <c r="F11" s="86">
        <v>44133</v>
      </c>
      <c r="G11" s="65"/>
      <c r="H11" s="65">
        <v>82.4</v>
      </c>
      <c r="I11" s="65">
        <v>10.6</v>
      </c>
      <c r="J11" s="65">
        <v>5</v>
      </c>
      <c r="K11" s="87" t="s">
        <v>32</v>
      </c>
      <c r="L11" s="55">
        <f aca="true" t="shared" si="1" ref="L11:L68">I11*10000/(H11*H11)</f>
        <v>15.611744745027805</v>
      </c>
      <c r="M11" s="87"/>
      <c r="N11" s="87"/>
      <c r="O11" s="87"/>
      <c r="P11" s="87"/>
      <c r="Q11" s="87"/>
      <c r="R11" s="87"/>
      <c r="S11" s="87"/>
      <c r="T11" s="87"/>
      <c r="U11" s="87"/>
      <c r="V11" s="79"/>
      <c r="W11" s="79"/>
      <c r="X11" s="79"/>
      <c r="Y11" s="79"/>
      <c r="Z11" s="79"/>
      <c r="AA11" s="79"/>
      <c r="AB11" s="88" t="s">
        <v>19</v>
      </c>
      <c r="AC11" s="81" t="str">
        <f aca="true" t="shared" si="2" ref="AC11:AC68">IF(OR(K11="III",M11="III",P11="III",Q11="III",T11="III",U11="III",V11="III",W11="III",X11="III",Y11="III",Z11="III",AA11="III"),"C",(IF(OR(K11="II",M11="II",P11="II",Q11="II",T11="II",U11="II",V11="II",W11="II",X11="II",Y11="II",Z11="II",AA11="II"),"B","A")))</f>
        <v>A</v>
      </c>
      <c r="AD11" s="90" t="str">
        <f aca="true" t="shared" si="3" ref="AD11:AD68">VLOOKUP(J11,$AE$10:$AF$26,2,0)</f>
        <v>Không</v>
      </c>
      <c r="AE11" s="61">
        <v>2</v>
      </c>
      <c r="AF11" s="61" t="s">
        <v>149</v>
      </c>
    </row>
    <row r="12" spans="1:32" ht="15.75">
      <c r="A12" s="74">
        <v>3</v>
      </c>
      <c r="B12" s="82" t="s">
        <v>163</v>
      </c>
      <c r="C12" s="76" t="str">
        <f t="shared" si="0"/>
        <v>Lê Uy</v>
      </c>
      <c r="D12" s="84"/>
      <c r="E12" s="86">
        <v>43918</v>
      </c>
      <c r="F12" s="86"/>
      <c r="G12" s="65"/>
      <c r="H12" s="65">
        <v>82</v>
      </c>
      <c r="I12" s="65">
        <v>12</v>
      </c>
      <c r="J12" s="65">
        <v>5</v>
      </c>
      <c r="K12" s="87" t="s">
        <v>32</v>
      </c>
      <c r="L12" s="55">
        <f t="shared" si="1"/>
        <v>17.84651992861392</v>
      </c>
      <c r="M12" s="87"/>
      <c r="N12" s="87"/>
      <c r="O12" s="87"/>
      <c r="P12" s="87"/>
      <c r="Q12" s="87"/>
      <c r="R12" s="87"/>
      <c r="S12" s="87"/>
      <c r="T12" s="87"/>
      <c r="U12" s="87"/>
      <c r="V12" s="79"/>
      <c r="W12" s="79"/>
      <c r="X12" s="79"/>
      <c r="Y12" s="79"/>
      <c r="Z12" s="79"/>
      <c r="AA12" s="79"/>
      <c r="AB12" s="88" t="s">
        <v>19</v>
      </c>
      <c r="AC12" s="81" t="str">
        <f t="shared" si="2"/>
        <v>A</v>
      </c>
      <c r="AD12" s="90" t="str">
        <f t="shared" si="3"/>
        <v>Không</v>
      </c>
      <c r="AE12" s="61">
        <v>3</v>
      </c>
      <c r="AF12" s="61" t="s">
        <v>151</v>
      </c>
    </row>
    <row r="13" spans="1:32" ht="15.75">
      <c r="A13" s="65">
        <v>4</v>
      </c>
      <c r="B13" s="82" t="s">
        <v>164</v>
      </c>
      <c r="C13" s="76" t="str">
        <f t="shared" si="0"/>
        <v>Nguyễn Trần Phúc Khang</v>
      </c>
      <c r="D13" s="84"/>
      <c r="E13" s="86">
        <v>43997</v>
      </c>
      <c r="F13" s="86"/>
      <c r="G13" s="65"/>
      <c r="H13" s="65">
        <v>86.5</v>
      </c>
      <c r="I13" s="65">
        <v>11.6</v>
      </c>
      <c r="J13" s="65">
        <v>5</v>
      </c>
      <c r="K13" s="87" t="s">
        <v>32</v>
      </c>
      <c r="L13" s="55">
        <f t="shared" si="1"/>
        <v>15.503357947141568</v>
      </c>
      <c r="M13" s="87"/>
      <c r="N13" s="87"/>
      <c r="O13" s="87"/>
      <c r="P13" s="87"/>
      <c r="Q13" s="87"/>
      <c r="R13" s="87"/>
      <c r="S13" s="87"/>
      <c r="T13" s="87"/>
      <c r="U13" s="87"/>
      <c r="V13" s="79"/>
      <c r="W13" s="79"/>
      <c r="X13" s="79"/>
      <c r="Y13" s="79"/>
      <c r="Z13" s="79"/>
      <c r="AA13" s="79"/>
      <c r="AB13" s="88" t="s">
        <v>19</v>
      </c>
      <c r="AC13" s="81" t="str">
        <f t="shared" si="2"/>
        <v>A</v>
      </c>
      <c r="AD13" s="90" t="str">
        <f t="shared" si="3"/>
        <v>Không</v>
      </c>
      <c r="AE13" s="61">
        <v>4</v>
      </c>
      <c r="AF13" s="61" t="s">
        <v>140</v>
      </c>
    </row>
    <row r="14" spans="1:32" ht="15.75">
      <c r="A14" s="74">
        <v>5</v>
      </c>
      <c r="B14" s="82" t="s">
        <v>165</v>
      </c>
      <c r="C14" s="76" t="str">
        <f t="shared" si="0"/>
        <v>Hoàng Thiện Nhân</v>
      </c>
      <c r="D14" s="84"/>
      <c r="E14" s="86">
        <v>43944</v>
      </c>
      <c r="F14" s="86"/>
      <c r="G14" s="65"/>
      <c r="H14" s="65">
        <v>94.5</v>
      </c>
      <c r="I14" s="65">
        <v>17.8</v>
      </c>
      <c r="J14" s="65">
        <v>5</v>
      </c>
      <c r="K14" s="87" t="s">
        <v>32</v>
      </c>
      <c r="L14" s="55">
        <f t="shared" si="1"/>
        <v>19.93225273648554</v>
      </c>
      <c r="M14" s="87"/>
      <c r="N14" s="87"/>
      <c r="O14" s="87"/>
      <c r="P14" s="87"/>
      <c r="Q14" s="87"/>
      <c r="R14" s="87"/>
      <c r="S14" s="87"/>
      <c r="T14" s="87"/>
      <c r="U14" s="87"/>
      <c r="V14" s="79"/>
      <c r="W14" s="79"/>
      <c r="X14" s="79"/>
      <c r="Y14" s="79"/>
      <c r="Z14" s="79"/>
      <c r="AA14" s="79"/>
      <c r="AB14" s="88" t="s">
        <v>19</v>
      </c>
      <c r="AC14" s="81" t="str">
        <f t="shared" si="2"/>
        <v>A</v>
      </c>
      <c r="AD14" s="90" t="str">
        <f t="shared" si="3"/>
        <v>Không</v>
      </c>
      <c r="AE14" s="61">
        <v>5</v>
      </c>
      <c r="AF14" s="61" t="s">
        <v>22</v>
      </c>
    </row>
    <row r="15" spans="1:32" ht="15.75">
      <c r="A15" s="65">
        <v>6</v>
      </c>
      <c r="B15" s="82" t="s">
        <v>166</v>
      </c>
      <c r="C15" s="76" t="str">
        <f t="shared" si="0"/>
        <v>Nguyễn Thành Nhân</v>
      </c>
      <c r="D15" s="84"/>
      <c r="E15" s="86">
        <v>43876</v>
      </c>
      <c r="F15" s="86"/>
      <c r="G15" s="65"/>
      <c r="H15" s="65">
        <v>96</v>
      </c>
      <c r="I15" s="65">
        <v>15</v>
      </c>
      <c r="J15" s="65">
        <v>5</v>
      </c>
      <c r="K15" s="87" t="s">
        <v>32</v>
      </c>
      <c r="L15" s="55">
        <f t="shared" si="1"/>
        <v>16.276041666666668</v>
      </c>
      <c r="M15" s="87"/>
      <c r="N15" s="87"/>
      <c r="O15" s="87"/>
      <c r="P15" s="87"/>
      <c r="Q15" s="87"/>
      <c r="R15" s="87"/>
      <c r="S15" s="87"/>
      <c r="T15" s="87"/>
      <c r="U15" s="87"/>
      <c r="V15" s="79"/>
      <c r="W15" s="79"/>
      <c r="X15" s="79"/>
      <c r="Y15" s="79"/>
      <c r="Z15" s="79"/>
      <c r="AA15" s="79"/>
      <c r="AB15" s="88" t="s">
        <v>19</v>
      </c>
      <c r="AC15" s="81" t="str">
        <f t="shared" si="2"/>
        <v>A</v>
      </c>
      <c r="AD15" s="90" t="str">
        <f t="shared" si="3"/>
        <v>Không</v>
      </c>
      <c r="AE15" s="61">
        <v>6</v>
      </c>
      <c r="AF15" s="61" t="s">
        <v>139</v>
      </c>
    </row>
    <row r="16" spans="1:32" ht="15.75">
      <c r="A16" s="74">
        <v>7</v>
      </c>
      <c r="B16" s="82" t="s">
        <v>167</v>
      </c>
      <c r="C16" s="76" t="str">
        <f t="shared" si="0"/>
        <v>Lê Minh Khang</v>
      </c>
      <c r="D16" s="84"/>
      <c r="E16" s="86">
        <v>43900</v>
      </c>
      <c r="F16" s="86"/>
      <c r="G16" s="65"/>
      <c r="H16" s="65">
        <v>96</v>
      </c>
      <c r="I16" s="65">
        <v>16.4</v>
      </c>
      <c r="J16" s="65">
        <v>5</v>
      </c>
      <c r="K16" s="87" t="s">
        <v>32</v>
      </c>
      <c r="L16" s="55">
        <f t="shared" si="1"/>
        <v>17.79513888888889</v>
      </c>
      <c r="M16" s="87"/>
      <c r="N16" s="87"/>
      <c r="O16" s="87"/>
      <c r="P16" s="87"/>
      <c r="Q16" s="87"/>
      <c r="R16" s="87"/>
      <c r="S16" s="87"/>
      <c r="T16" s="87"/>
      <c r="U16" s="87"/>
      <c r="V16" s="79"/>
      <c r="W16" s="79"/>
      <c r="X16" s="79"/>
      <c r="Y16" s="79"/>
      <c r="Z16" s="79"/>
      <c r="AA16" s="79"/>
      <c r="AB16" s="88" t="s">
        <v>19</v>
      </c>
      <c r="AC16" s="81" t="str">
        <f t="shared" si="2"/>
        <v>A</v>
      </c>
      <c r="AD16" s="90" t="str">
        <f t="shared" si="3"/>
        <v>Không</v>
      </c>
      <c r="AE16" s="61">
        <v>7</v>
      </c>
      <c r="AF16" s="61" t="s">
        <v>138</v>
      </c>
    </row>
    <row r="17" spans="1:32" ht="18" customHeight="1">
      <c r="A17" s="65">
        <v>8</v>
      </c>
      <c r="B17" s="82" t="s">
        <v>168</v>
      </c>
      <c r="C17" s="76" t="str">
        <f t="shared" si="0"/>
        <v>Nguyễn Trọng Minh Quân</v>
      </c>
      <c r="D17" s="84"/>
      <c r="E17" s="86">
        <v>43842</v>
      </c>
      <c r="F17" s="86"/>
      <c r="G17" s="65"/>
      <c r="H17" s="65">
        <v>95.5</v>
      </c>
      <c r="I17" s="65">
        <v>16</v>
      </c>
      <c r="J17" s="65">
        <v>5</v>
      </c>
      <c r="K17" s="87" t="s">
        <v>32</v>
      </c>
      <c r="L17" s="55">
        <f t="shared" si="1"/>
        <v>17.54337874510019</v>
      </c>
      <c r="M17" s="87"/>
      <c r="N17" s="87"/>
      <c r="O17" s="87"/>
      <c r="P17" s="87"/>
      <c r="Q17" s="87"/>
      <c r="R17" s="87"/>
      <c r="S17" s="87"/>
      <c r="T17" s="87"/>
      <c r="U17" s="87"/>
      <c r="V17" s="79"/>
      <c r="W17" s="79"/>
      <c r="X17" s="79"/>
      <c r="Y17" s="79"/>
      <c r="Z17" s="79"/>
      <c r="AA17" s="79"/>
      <c r="AB17" s="88" t="s">
        <v>19</v>
      </c>
      <c r="AC17" s="81" t="str">
        <f t="shared" si="2"/>
        <v>A</v>
      </c>
      <c r="AD17" s="90" t="str">
        <f t="shared" si="3"/>
        <v>Không</v>
      </c>
      <c r="AE17" s="61">
        <v>8</v>
      </c>
      <c r="AF17" s="61" t="s">
        <v>141</v>
      </c>
    </row>
    <row r="18" spans="1:32" ht="15.75" customHeight="1">
      <c r="A18" s="74">
        <v>9</v>
      </c>
      <c r="B18" s="82" t="s">
        <v>169</v>
      </c>
      <c r="C18" s="76" t="str">
        <f t="shared" si="0"/>
        <v>Hồ Phương Bảo Thanh</v>
      </c>
      <c r="D18" s="84"/>
      <c r="E18" s="65"/>
      <c r="F18" s="86">
        <v>43974</v>
      </c>
      <c r="G18" s="65"/>
      <c r="H18" s="65">
        <v>91.8</v>
      </c>
      <c r="I18" s="65">
        <v>12.9</v>
      </c>
      <c r="J18" s="65">
        <v>5</v>
      </c>
      <c r="K18" s="87" t="s">
        <v>32</v>
      </c>
      <c r="L18" s="55">
        <f t="shared" si="1"/>
        <v>15.307502812308657</v>
      </c>
      <c r="M18" s="87"/>
      <c r="N18" s="87"/>
      <c r="O18" s="87"/>
      <c r="P18" s="87"/>
      <c r="Q18" s="87"/>
      <c r="R18" s="87"/>
      <c r="S18" s="87"/>
      <c r="T18" s="87"/>
      <c r="U18" s="87"/>
      <c r="V18" s="79"/>
      <c r="W18" s="79"/>
      <c r="X18" s="79"/>
      <c r="Y18" s="79"/>
      <c r="Z18" s="79"/>
      <c r="AA18" s="79"/>
      <c r="AB18" s="88" t="s">
        <v>19</v>
      </c>
      <c r="AC18" s="81" t="str">
        <f t="shared" si="2"/>
        <v>A</v>
      </c>
      <c r="AD18" s="90" t="str">
        <f t="shared" si="3"/>
        <v>Không</v>
      </c>
      <c r="AE18" s="61">
        <v>9</v>
      </c>
      <c r="AF18" s="61" t="s">
        <v>143</v>
      </c>
    </row>
    <row r="19" spans="1:32" ht="15.75">
      <c r="A19" s="65">
        <v>10</v>
      </c>
      <c r="B19" s="82" t="s">
        <v>170</v>
      </c>
      <c r="C19" s="76" t="str">
        <f t="shared" si="0"/>
        <v>Nguyễn Hữu Minh Quân</v>
      </c>
      <c r="D19" s="84"/>
      <c r="E19" s="86">
        <v>44118</v>
      </c>
      <c r="F19" s="110"/>
      <c r="G19" s="65"/>
      <c r="H19" s="65">
        <v>84.3</v>
      </c>
      <c r="I19" s="65">
        <v>11.6</v>
      </c>
      <c r="J19" s="65">
        <v>5</v>
      </c>
      <c r="K19" s="87" t="s">
        <v>32</v>
      </c>
      <c r="L19" s="55">
        <f t="shared" si="1"/>
        <v>16.32310746936955</v>
      </c>
      <c r="M19" s="87"/>
      <c r="N19" s="87"/>
      <c r="O19" s="87"/>
      <c r="P19" s="87"/>
      <c r="Q19" s="87"/>
      <c r="R19" s="87"/>
      <c r="S19" s="87"/>
      <c r="T19" s="87"/>
      <c r="U19" s="87"/>
      <c r="V19" s="79"/>
      <c r="W19" s="79"/>
      <c r="X19" s="79"/>
      <c r="Y19" s="79"/>
      <c r="Z19" s="79"/>
      <c r="AA19" s="79"/>
      <c r="AB19" s="88" t="s">
        <v>19</v>
      </c>
      <c r="AC19" s="81" t="str">
        <f t="shared" si="2"/>
        <v>A</v>
      </c>
      <c r="AD19" s="90" t="str">
        <f t="shared" si="3"/>
        <v>Không</v>
      </c>
      <c r="AE19" s="118" t="s">
        <v>95</v>
      </c>
      <c r="AF19" s="61" t="s">
        <v>102</v>
      </c>
    </row>
    <row r="20" spans="1:32" ht="15.75">
      <c r="A20" s="74">
        <v>11</v>
      </c>
      <c r="B20" s="100" t="s">
        <v>171</v>
      </c>
      <c r="C20" s="76" t="str">
        <f t="shared" si="0"/>
        <v>Thượng Gia An Khang</v>
      </c>
      <c r="D20" s="84"/>
      <c r="E20" s="86">
        <v>44159</v>
      </c>
      <c r="F20" s="110"/>
      <c r="G20" s="65"/>
      <c r="H20" s="65">
        <v>79.5</v>
      </c>
      <c r="I20" s="65">
        <v>10.8</v>
      </c>
      <c r="J20" s="65">
        <v>5</v>
      </c>
      <c r="K20" s="87" t="s">
        <v>32</v>
      </c>
      <c r="L20" s="55">
        <f t="shared" si="1"/>
        <v>17.087931648273408</v>
      </c>
      <c r="M20" s="87"/>
      <c r="N20" s="87"/>
      <c r="O20" s="87"/>
      <c r="P20" s="87"/>
      <c r="Q20" s="87"/>
      <c r="R20" s="87"/>
      <c r="S20" s="87"/>
      <c r="T20" s="87"/>
      <c r="U20" s="87"/>
      <c r="V20" s="79"/>
      <c r="W20" s="79"/>
      <c r="X20" s="79"/>
      <c r="Y20" s="79"/>
      <c r="Z20" s="79"/>
      <c r="AA20" s="79"/>
      <c r="AB20" s="88" t="s">
        <v>19</v>
      </c>
      <c r="AC20" s="81" t="str">
        <f t="shared" si="2"/>
        <v>A</v>
      </c>
      <c r="AD20" s="90" t="str">
        <f t="shared" si="3"/>
        <v>Không</v>
      </c>
      <c r="AE20" s="61" t="s">
        <v>96</v>
      </c>
      <c r="AF20" s="61" t="s">
        <v>145</v>
      </c>
    </row>
    <row r="21" spans="1:32" ht="15.75">
      <c r="A21" s="65">
        <v>12</v>
      </c>
      <c r="B21" s="82" t="s">
        <v>172</v>
      </c>
      <c r="C21" s="76" t="str">
        <f t="shared" si="0"/>
        <v>Bồ Lê Trọng Hiếu</v>
      </c>
      <c r="D21" s="84"/>
      <c r="E21" s="86">
        <v>43851</v>
      </c>
      <c r="F21" s="86"/>
      <c r="G21" s="65"/>
      <c r="H21" s="65">
        <v>99</v>
      </c>
      <c r="I21" s="65">
        <v>21</v>
      </c>
      <c r="J21" s="65">
        <v>5</v>
      </c>
      <c r="K21" s="87" t="s">
        <v>32</v>
      </c>
      <c r="L21" s="55">
        <f t="shared" si="1"/>
        <v>21.4263850627487</v>
      </c>
      <c r="M21" s="87"/>
      <c r="N21" s="87"/>
      <c r="O21" s="87"/>
      <c r="P21" s="87"/>
      <c r="Q21" s="87"/>
      <c r="R21" s="87"/>
      <c r="S21" s="87"/>
      <c r="T21" s="87"/>
      <c r="U21" s="87"/>
      <c r="V21" s="79"/>
      <c r="W21" s="79"/>
      <c r="X21" s="79"/>
      <c r="Y21" s="79"/>
      <c r="Z21" s="79"/>
      <c r="AA21" s="79"/>
      <c r="AB21" s="88" t="s">
        <v>19</v>
      </c>
      <c r="AC21" s="81" t="str">
        <f t="shared" si="2"/>
        <v>A</v>
      </c>
      <c r="AD21" s="90" t="str">
        <f t="shared" si="3"/>
        <v>Không</v>
      </c>
      <c r="AE21" s="61" t="s">
        <v>97</v>
      </c>
      <c r="AF21" s="61" t="s">
        <v>147</v>
      </c>
    </row>
    <row r="22" spans="1:32" ht="15.75">
      <c r="A22" s="74">
        <v>13</v>
      </c>
      <c r="B22" s="100" t="s">
        <v>173</v>
      </c>
      <c r="C22" s="76" t="str">
        <f t="shared" si="0"/>
        <v>Phạm Trần Gia Hân</v>
      </c>
      <c r="D22" s="84"/>
      <c r="E22" s="86"/>
      <c r="F22" s="110">
        <v>43855</v>
      </c>
      <c r="G22" s="65"/>
      <c r="H22" s="65">
        <v>93</v>
      </c>
      <c r="I22" s="65">
        <v>13.2</v>
      </c>
      <c r="J22" s="65">
        <v>5</v>
      </c>
      <c r="K22" s="87" t="s">
        <v>32</v>
      </c>
      <c r="L22" s="55">
        <f t="shared" si="1"/>
        <v>15.261879986125564</v>
      </c>
      <c r="M22" s="87"/>
      <c r="N22" s="87"/>
      <c r="O22" s="87"/>
      <c r="P22" s="87"/>
      <c r="Q22" s="87"/>
      <c r="R22" s="87"/>
      <c r="S22" s="87"/>
      <c r="T22" s="87"/>
      <c r="U22" s="87"/>
      <c r="V22" s="79"/>
      <c r="W22" s="79"/>
      <c r="X22" s="79"/>
      <c r="Y22" s="79"/>
      <c r="Z22" s="79"/>
      <c r="AA22" s="79"/>
      <c r="AB22" s="88" t="s">
        <v>19</v>
      </c>
      <c r="AC22" s="81" t="str">
        <f t="shared" si="2"/>
        <v>A</v>
      </c>
      <c r="AD22" s="90" t="str">
        <f t="shared" si="3"/>
        <v>Không</v>
      </c>
      <c r="AE22" s="61" t="s">
        <v>98</v>
      </c>
      <c r="AF22" s="61" t="s">
        <v>144</v>
      </c>
    </row>
    <row r="23" spans="1:32" ht="15.75">
      <c r="A23" s="65">
        <v>14</v>
      </c>
      <c r="B23" s="82" t="s">
        <v>174</v>
      </c>
      <c r="C23" s="76" t="str">
        <f t="shared" si="0"/>
        <v>Nguyễn Trần Tuệ Mẫn</v>
      </c>
      <c r="D23" s="84"/>
      <c r="E23" s="86"/>
      <c r="F23" s="110">
        <v>44114</v>
      </c>
      <c r="G23" s="65"/>
      <c r="H23" s="65">
        <v>80.8</v>
      </c>
      <c r="I23" s="65">
        <v>10.6</v>
      </c>
      <c r="J23" s="65">
        <v>5</v>
      </c>
      <c r="K23" s="87" t="s">
        <v>32</v>
      </c>
      <c r="L23" s="55">
        <f t="shared" si="1"/>
        <v>16.23615331830213</v>
      </c>
      <c r="M23" s="87"/>
      <c r="N23" s="87"/>
      <c r="O23" s="87"/>
      <c r="P23" s="87"/>
      <c r="Q23" s="87"/>
      <c r="R23" s="87"/>
      <c r="S23" s="87"/>
      <c r="T23" s="87"/>
      <c r="U23" s="87"/>
      <c r="V23" s="79"/>
      <c r="W23" s="79"/>
      <c r="X23" s="79"/>
      <c r="Y23" s="79"/>
      <c r="Z23" s="79"/>
      <c r="AA23" s="79"/>
      <c r="AB23" s="88" t="s">
        <v>19</v>
      </c>
      <c r="AC23" s="81" t="str">
        <f t="shared" si="2"/>
        <v>A</v>
      </c>
      <c r="AD23" s="90" t="str">
        <f t="shared" si="3"/>
        <v>Không</v>
      </c>
      <c r="AE23" s="61" t="s">
        <v>99</v>
      </c>
      <c r="AF23" s="61" t="s">
        <v>142</v>
      </c>
    </row>
    <row r="24" spans="1:32" ht="15.75">
      <c r="A24" s="74">
        <v>15</v>
      </c>
      <c r="B24" s="82" t="s">
        <v>175</v>
      </c>
      <c r="C24" s="76" t="str">
        <f t="shared" si="0"/>
        <v>Nguyễn Ngọc Bảo Uyên</v>
      </c>
      <c r="D24" s="84"/>
      <c r="E24" s="86"/>
      <c r="F24" s="86">
        <v>43867</v>
      </c>
      <c r="G24" s="65"/>
      <c r="H24" s="65">
        <v>85.3</v>
      </c>
      <c r="I24" s="65">
        <v>12.7</v>
      </c>
      <c r="J24" s="65">
        <v>5</v>
      </c>
      <c r="K24" s="87" t="s">
        <v>32</v>
      </c>
      <c r="L24" s="55">
        <f t="shared" si="1"/>
        <v>17.454429508156167</v>
      </c>
      <c r="M24" s="87"/>
      <c r="N24" s="87"/>
      <c r="O24" s="87"/>
      <c r="P24" s="87"/>
      <c r="Q24" s="87"/>
      <c r="R24" s="87"/>
      <c r="S24" s="87"/>
      <c r="T24" s="87"/>
      <c r="U24" s="87"/>
      <c r="V24" s="79"/>
      <c r="W24" s="79"/>
      <c r="X24" s="79"/>
      <c r="Y24" s="79"/>
      <c r="Z24" s="79"/>
      <c r="AA24" s="79"/>
      <c r="AB24" s="88" t="s">
        <v>19</v>
      </c>
      <c r="AC24" s="81" t="str">
        <f t="shared" si="2"/>
        <v>A</v>
      </c>
      <c r="AD24" s="90" t="str">
        <f t="shared" si="3"/>
        <v>Không</v>
      </c>
      <c r="AE24" s="61" t="s">
        <v>100</v>
      </c>
      <c r="AF24" s="61" t="s">
        <v>146</v>
      </c>
    </row>
    <row r="25" spans="1:32" ht="15.75">
      <c r="A25" s="65">
        <v>16</v>
      </c>
      <c r="B25" s="82" t="s">
        <v>176</v>
      </c>
      <c r="C25" s="76" t="str">
        <f t="shared" si="0"/>
        <v>Nguyễn Thanh Bảo</v>
      </c>
      <c r="D25" s="84"/>
      <c r="E25" s="86">
        <v>43862</v>
      </c>
      <c r="F25" s="95"/>
      <c r="G25" s="65"/>
      <c r="H25" s="65">
        <v>93.2</v>
      </c>
      <c r="I25" s="65">
        <v>13.9</v>
      </c>
      <c r="J25" s="65">
        <v>5</v>
      </c>
      <c r="K25" s="87" t="s">
        <v>32</v>
      </c>
      <c r="L25" s="55">
        <f t="shared" si="1"/>
        <v>16.002320912155316</v>
      </c>
      <c r="M25" s="87"/>
      <c r="N25" s="87"/>
      <c r="O25" s="87"/>
      <c r="P25" s="87"/>
      <c r="Q25" s="87"/>
      <c r="R25" s="87"/>
      <c r="S25" s="87"/>
      <c r="T25" s="87"/>
      <c r="U25" s="87"/>
      <c r="V25" s="79"/>
      <c r="W25" s="79"/>
      <c r="X25" s="79"/>
      <c r="Y25" s="79"/>
      <c r="Z25" s="79"/>
      <c r="AA25" s="79"/>
      <c r="AB25" s="88" t="s">
        <v>19</v>
      </c>
      <c r="AC25" s="81" t="str">
        <f t="shared" si="2"/>
        <v>A</v>
      </c>
      <c r="AD25" s="90" t="str">
        <f t="shared" si="3"/>
        <v>Không</v>
      </c>
      <c r="AE25" s="61" t="s">
        <v>101</v>
      </c>
      <c r="AF25" s="61" t="s">
        <v>150</v>
      </c>
    </row>
    <row r="26" spans="1:32" ht="15.75">
      <c r="A26" s="74">
        <v>17</v>
      </c>
      <c r="B26" s="82" t="s">
        <v>177</v>
      </c>
      <c r="C26" s="76" t="str">
        <f t="shared" si="0"/>
        <v>Phạm Khánh Huy</v>
      </c>
      <c r="D26" s="84"/>
      <c r="E26" s="86">
        <v>44132</v>
      </c>
      <c r="F26" s="86"/>
      <c r="G26" s="65"/>
      <c r="H26" s="65">
        <v>79.5</v>
      </c>
      <c r="I26" s="65">
        <v>9.9</v>
      </c>
      <c r="J26" s="65">
        <v>5</v>
      </c>
      <c r="K26" s="87" t="s">
        <v>32</v>
      </c>
      <c r="L26" s="55">
        <f t="shared" si="1"/>
        <v>15.663937344250623</v>
      </c>
      <c r="M26" s="87"/>
      <c r="N26" s="87"/>
      <c r="O26" s="87"/>
      <c r="P26" s="87"/>
      <c r="Q26" s="87"/>
      <c r="R26" s="87"/>
      <c r="S26" s="87"/>
      <c r="T26" s="87"/>
      <c r="U26" s="87"/>
      <c r="V26" s="79"/>
      <c r="W26" s="79"/>
      <c r="X26" s="79"/>
      <c r="Y26" s="79"/>
      <c r="Z26" s="79"/>
      <c r="AA26" s="79"/>
      <c r="AB26" s="88" t="s">
        <v>19</v>
      </c>
      <c r="AC26" s="81" t="str">
        <f t="shared" si="2"/>
        <v>A</v>
      </c>
      <c r="AD26" s="90" t="str">
        <f t="shared" si="3"/>
        <v>Không</v>
      </c>
      <c r="AE26" s="61" t="s">
        <v>123</v>
      </c>
      <c r="AF26" s="61" t="s">
        <v>148</v>
      </c>
    </row>
    <row r="27" spans="1:30" ht="15.75">
      <c r="A27" s="65">
        <v>18</v>
      </c>
      <c r="B27" s="82" t="s">
        <v>178</v>
      </c>
      <c r="C27" s="76" t="str">
        <f t="shared" si="0"/>
        <v>Lê Ngọc Anh</v>
      </c>
      <c r="D27" s="84"/>
      <c r="E27" s="86"/>
      <c r="F27" s="86">
        <v>44037</v>
      </c>
      <c r="G27" s="65"/>
      <c r="H27" s="65">
        <v>81.4</v>
      </c>
      <c r="I27" s="65">
        <v>11.4</v>
      </c>
      <c r="J27" s="65">
        <v>5</v>
      </c>
      <c r="K27" s="87" t="s">
        <v>32</v>
      </c>
      <c r="L27" s="55">
        <f t="shared" si="1"/>
        <v>17.205054060090912</v>
      </c>
      <c r="M27" s="87"/>
      <c r="N27" s="87"/>
      <c r="O27" s="87"/>
      <c r="P27" s="87"/>
      <c r="Q27" s="87"/>
      <c r="R27" s="87"/>
      <c r="S27" s="87"/>
      <c r="T27" s="87"/>
      <c r="U27" s="87"/>
      <c r="V27" s="79"/>
      <c r="W27" s="79"/>
      <c r="X27" s="79"/>
      <c r="Y27" s="79"/>
      <c r="Z27" s="79"/>
      <c r="AA27" s="79"/>
      <c r="AB27" s="88" t="s">
        <v>19</v>
      </c>
      <c r="AC27" s="81" t="str">
        <f t="shared" si="2"/>
        <v>A</v>
      </c>
      <c r="AD27" s="90" t="str">
        <f t="shared" si="3"/>
        <v>Không</v>
      </c>
    </row>
    <row r="28" spans="1:30" ht="15.75">
      <c r="A28" s="74">
        <v>19</v>
      </c>
      <c r="B28" s="100" t="s">
        <v>179</v>
      </c>
      <c r="C28" s="76" t="str">
        <f t="shared" si="0"/>
        <v>Nguyễn Tấn Thành</v>
      </c>
      <c r="D28" s="84"/>
      <c r="E28" s="86">
        <v>44014</v>
      </c>
      <c r="F28" s="110"/>
      <c r="G28" s="65"/>
      <c r="H28" s="65">
        <v>84.2</v>
      </c>
      <c r="I28" s="65">
        <v>11.5</v>
      </c>
      <c r="J28" s="65">
        <v>5</v>
      </c>
      <c r="K28" s="87" t="s">
        <v>32</v>
      </c>
      <c r="L28" s="55">
        <f t="shared" si="1"/>
        <v>16.220851834507815</v>
      </c>
      <c r="M28" s="87"/>
      <c r="N28" s="87"/>
      <c r="O28" s="87"/>
      <c r="P28" s="87"/>
      <c r="Q28" s="87"/>
      <c r="R28" s="87"/>
      <c r="S28" s="87"/>
      <c r="T28" s="87"/>
      <c r="U28" s="87"/>
      <c r="V28" s="79"/>
      <c r="W28" s="79"/>
      <c r="X28" s="79"/>
      <c r="Y28" s="79"/>
      <c r="Z28" s="79"/>
      <c r="AA28" s="79"/>
      <c r="AB28" s="88" t="s">
        <v>19</v>
      </c>
      <c r="AC28" s="81" t="str">
        <f t="shared" si="2"/>
        <v>A</v>
      </c>
      <c r="AD28" s="90" t="str">
        <f t="shared" si="3"/>
        <v>Không</v>
      </c>
    </row>
    <row r="29" spans="1:30" ht="15.75">
      <c r="A29" s="65">
        <v>20</v>
      </c>
      <c r="B29" s="82" t="s">
        <v>180</v>
      </c>
      <c r="C29" s="76" t="str">
        <f t="shared" si="0"/>
        <v>Phạm Quang Phúc</v>
      </c>
      <c r="D29" s="84"/>
      <c r="E29" s="86">
        <v>44120</v>
      </c>
      <c r="F29" s="95"/>
      <c r="G29" s="65"/>
      <c r="H29" s="65">
        <v>80.8</v>
      </c>
      <c r="I29" s="65">
        <v>9.9</v>
      </c>
      <c r="J29" s="65">
        <v>5</v>
      </c>
      <c r="K29" s="87" t="s">
        <v>32</v>
      </c>
      <c r="L29" s="55">
        <f t="shared" si="1"/>
        <v>15.16395451426331</v>
      </c>
      <c r="M29" s="87"/>
      <c r="N29" s="87"/>
      <c r="O29" s="87"/>
      <c r="P29" s="87"/>
      <c r="Q29" s="87"/>
      <c r="R29" s="87"/>
      <c r="S29" s="87"/>
      <c r="T29" s="87"/>
      <c r="U29" s="87"/>
      <c r="V29" s="79"/>
      <c r="W29" s="79"/>
      <c r="X29" s="79"/>
      <c r="Y29" s="79"/>
      <c r="Z29" s="79"/>
      <c r="AA29" s="79"/>
      <c r="AB29" s="88" t="s">
        <v>19</v>
      </c>
      <c r="AC29" s="81" t="str">
        <f t="shared" si="2"/>
        <v>A</v>
      </c>
      <c r="AD29" s="90" t="str">
        <f t="shared" si="3"/>
        <v>Không</v>
      </c>
    </row>
    <row r="30" spans="1:30" s="108" customFormat="1" ht="15.75">
      <c r="A30" s="74">
        <v>21</v>
      </c>
      <c r="B30" s="82" t="s">
        <v>181</v>
      </c>
      <c r="C30" s="76" t="str">
        <f t="shared" si="0"/>
        <v>Nguyễn Ngọc Tiên</v>
      </c>
      <c r="D30" s="101"/>
      <c r="E30" s="99"/>
      <c r="F30" s="102">
        <v>43862</v>
      </c>
      <c r="G30" s="99"/>
      <c r="H30" s="99">
        <v>95</v>
      </c>
      <c r="I30" s="99">
        <v>15.5</v>
      </c>
      <c r="J30" s="99">
        <v>5</v>
      </c>
      <c r="K30" s="103" t="s">
        <v>32</v>
      </c>
      <c r="L30" s="104">
        <f t="shared" si="1"/>
        <v>17.174515235457065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9"/>
      <c r="W30" s="79"/>
      <c r="X30" s="79"/>
      <c r="Y30" s="79"/>
      <c r="Z30" s="79"/>
      <c r="AA30" s="79"/>
      <c r="AB30" s="105" t="s">
        <v>19</v>
      </c>
      <c r="AC30" s="81" t="str">
        <f t="shared" si="2"/>
        <v>A</v>
      </c>
      <c r="AD30" s="90" t="str">
        <f t="shared" si="3"/>
        <v>Không</v>
      </c>
    </row>
    <row r="31" spans="1:30" ht="15.75">
      <c r="A31" s="65">
        <v>22</v>
      </c>
      <c r="B31" s="82" t="s">
        <v>182</v>
      </c>
      <c r="C31" s="76" t="str">
        <f t="shared" si="0"/>
        <v>Bùi Trần Thịnh Phát</v>
      </c>
      <c r="D31" s="84"/>
      <c r="E31" s="86">
        <v>44022</v>
      </c>
      <c r="F31" s="131"/>
      <c r="G31" s="65"/>
      <c r="H31" s="65">
        <v>85.2</v>
      </c>
      <c r="I31" s="65">
        <v>12.4</v>
      </c>
      <c r="J31" s="65">
        <v>5</v>
      </c>
      <c r="K31" s="87" t="s">
        <v>32</v>
      </c>
      <c r="L31" s="55">
        <f t="shared" si="1"/>
        <v>17.08214860367211</v>
      </c>
      <c r="M31" s="87"/>
      <c r="N31" s="87"/>
      <c r="O31" s="87"/>
      <c r="P31" s="87"/>
      <c r="Q31" s="87"/>
      <c r="R31" s="87"/>
      <c r="S31" s="87"/>
      <c r="T31" s="87"/>
      <c r="U31" s="87"/>
      <c r="V31" s="79"/>
      <c r="W31" s="79"/>
      <c r="X31" s="79"/>
      <c r="Y31" s="79"/>
      <c r="Z31" s="79"/>
      <c r="AA31" s="79"/>
      <c r="AB31" s="88" t="s">
        <v>19</v>
      </c>
      <c r="AC31" s="81" t="str">
        <f t="shared" si="2"/>
        <v>A</v>
      </c>
      <c r="AD31" s="90" t="str">
        <f t="shared" si="3"/>
        <v>Không</v>
      </c>
    </row>
    <row r="32" spans="1:30" ht="15.75">
      <c r="A32" s="74">
        <v>23</v>
      </c>
      <c r="B32" s="82" t="s">
        <v>183</v>
      </c>
      <c r="C32" s="76" t="str">
        <f t="shared" si="0"/>
        <v>Trần Giáng My</v>
      </c>
      <c r="D32" s="91"/>
      <c r="E32" s="98"/>
      <c r="F32" s="110">
        <v>43968</v>
      </c>
      <c r="G32" s="64"/>
      <c r="H32" s="64">
        <v>87.3</v>
      </c>
      <c r="I32" s="64">
        <v>11.4</v>
      </c>
      <c r="J32" s="64">
        <v>5</v>
      </c>
      <c r="K32" s="92" t="s">
        <v>32</v>
      </c>
      <c r="L32" s="55">
        <f t="shared" si="1"/>
        <v>14.958097644886891</v>
      </c>
      <c r="M32" s="92"/>
      <c r="N32" s="92"/>
      <c r="O32" s="92"/>
      <c r="P32" s="92"/>
      <c r="Q32" s="92"/>
      <c r="R32" s="92"/>
      <c r="S32" s="92"/>
      <c r="T32" s="92"/>
      <c r="U32" s="92"/>
      <c r="V32" s="79"/>
      <c r="W32" s="79"/>
      <c r="X32" s="79"/>
      <c r="Y32" s="79"/>
      <c r="Z32" s="79"/>
      <c r="AA32" s="79"/>
      <c r="AB32" s="63" t="s">
        <v>19</v>
      </c>
      <c r="AC32" s="81" t="str">
        <f t="shared" si="2"/>
        <v>A</v>
      </c>
      <c r="AD32" s="90" t="str">
        <f t="shared" si="3"/>
        <v>Không</v>
      </c>
    </row>
    <row r="33" spans="1:30" ht="15.75">
      <c r="A33" s="65">
        <v>24</v>
      </c>
      <c r="B33" s="100" t="s">
        <v>184</v>
      </c>
      <c r="C33" s="76" t="str">
        <f t="shared" si="0"/>
        <v>Liên Hoàng Giáp</v>
      </c>
      <c r="D33" s="84"/>
      <c r="E33" s="86">
        <v>44187</v>
      </c>
      <c r="F33" s="110"/>
      <c r="G33" s="65"/>
      <c r="H33" s="65">
        <v>80</v>
      </c>
      <c r="I33" s="65">
        <v>10.4</v>
      </c>
      <c r="J33" s="65">
        <v>5</v>
      </c>
      <c r="K33" s="87" t="s">
        <v>32</v>
      </c>
      <c r="L33" s="55">
        <f t="shared" si="1"/>
        <v>16.25</v>
      </c>
      <c r="M33" s="87"/>
      <c r="N33" s="87"/>
      <c r="O33" s="87"/>
      <c r="P33" s="87"/>
      <c r="Q33" s="87"/>
      <c r="R33" s="87"/>
      <c r="S33" s="87"/>
      <c r="T33" s="87"/>
      <c r="U33" s="87"/>
      <c r="V33" s="79"/>
      <c r="W33" s="79"/>
      <c r="X33" s="79"/>
      <c r="Y33" s="79"/>
      <c r="Z33" s="79"/>
      <c r="AA33" s="79"/>
      <c r="AB33" s="88" t="s">
        <v>19</v>
      </c>
      <c r="AC33" s="81" t="str">
        <f t="shared" si="2"/>
        <v>A</v>
      </c>
      <c r="AD33" s="90" t="str">
        <f t="shared" si="3"/>
        <v>Không</v>
      </c>
    </row>
    <row r="34" spans="1:30" ht="15.75">
      <c r="A34" s="74">
        <v>25</v>
      </c>
      <c r="B34" s="100" t="s">
        <v>185</v>
      </c>
      <c r="C34" s="76" t="str">
        <f t="shared" si="0"/>
        <v>Ngô Ngọc Kim Ngân</v>
      </c>
      <c r="D34" s="84"/>
      <c r="E34" s="86"/>
      <c r="F34" s="110">
        <v>43861</v>
      </c>
      <c r="G34" s="65"/>
      <c r="H34" s="65">
        <v>92.3</v>
      </c>
      <c r="I34" s="65">
        <v>15.7</v>
      </c>
      <c r="J34" s="65">
        <v>5</v>
      </c>
      <c r="K34" s="87" t="s">
        <v>32</v>
      </c>
      <c r="L34" s="55">
        <f t="shared" si="1"/>
        <v>18.42876577742981</v>
      </c>
      <c r="M34" s="87"/>
      <c r="N34" s="87"/>
      <c r="O34" s="87"/>
      <c r="P34" s="87"/>
      <c r="Q34" s="87"/>
      <c r="R34" s="87"/>
      <c r="S34" s="87"/>
      <c r="T34" s="87"/>
      <c r="U34" s="87"/>
      <c r="V34" s="79"/>
      <c r="W34" s="79"/>
      <c r="X34" s="79"/>
      <c r="Y34" s="79"/>
      <c r="Z34" s="79"/>
      <c r="AA34" s="79"/>
      <c r="AB34" s="88" t="s">
        <v>19</v>
      </c>
      <c r="AC34" s="81" t="str">
        <f t="shared" si="2"/>
        <v>A</v>
      </c>
      <c r="AD34" s="90" t="str">
        <f t="shared" si="3"/>
        <v>Không</v>
      </c>
    </row>
    <row r="35" spans="1:30" ht="15.75">
      <c r="A35" s="65">
        <v>26</v>
      </c>
      <c r="B35" s="100"/>
      <c r="C35" s="76">
        <f t="shared" si="0"/>
      </c>
      <c r="D35" s="84"/>
      <c r="E35" s="65"/>
      <c r="F35" s="86"/>
      <c r="G35" s="65"/>
      <c r="H35" s="65"/>
      <c r="I35" s="65"/>
      <c r="J35" s="65"/>
      <c r="K35" s="87"/>
      <c r="L35" s="55" t="e">
        <f t="shared" si="1"/>
        <v>#DIV/0!</v>
      </c>
      <c r="M35" s="87"/>
      <c r="N35" s="87"/>
      <c r="O35" s="87"/>
      <c r="P35" s="87"/>
      <c r="Q35" s="87"/>
      <c r="R35" s="87"/>
      <c r="S35" s="87"/>
      <c r="T35" s="87"/>
      <c r="U35" s="87"/>
      <c r="V35" s="79"/>
      <c r="W35" s="79"/>
      <c r="X35" s="79"/>
      <c r="Y35" s="79"/>
      <c r="Z35" s="79"/>
      <c r="AA35" s="79"/>
      <c r="AB35" s="88" t="s">
        <v>19</v>
      </c>
      <c r="AC35" s="81" t="str">
        <f t="shared" si="2"/>
        <v>A</v>
      </c>
      <c r="AD35" s="90" t="e">
        <f t="shared" si="3"/>
        <v>#N/A</v>
      </c>
    </row>
    <row r="36" spans="1:30" ht="15.75">
      <c r="A36" s="74">
        <v>27</v>
      </c>
      <c r="B36" s="100"/>
      <c r="C36" s="76">
        <f t="shared" si="0"/>
      </c>
      <c r="D36" s="84"/>
      <c r="E36" s="86"/>
      <c r="F36" s="110"/>
      <c r="G36" s="65"/>
      <c r="H36" s="65"/>
      <c r="I36" s="65"/>
      <c r="J36" s="65"/>
      <c r="K36" s="87"/>
      <c r="L36" s="55" t="e">
        <f t="shared" si="1"/>
        <v>#DIV/0!</v>
      </c>
      <c r="M36" s="87"/>
      <c r="N36" s="87"/>
      <c r="O36" s="87"/>
      <c r="P36" s="87"/>
      <c r="Q36" s="87"/>
      <c r="R36" s="87"/>
      <c r="S36" s="87"/>
      <c r="T36" s="87"/>
      <c r="U36" s="87"/>
      <c r="V36" s="79"/>
      <c r="W36" s="79"/>
      <c r="X36" s="79"/>
      <c r="Y36" s="79"/>
      <c r="Z36" s="79"/>
      <c r="AA36" s="79"/>
      <c r="AB36" s="88" t="s">
        <v>19</v>
      </c>
      <c r="AC36" s="81" t="str">
        <f t="shared" si="2"/>
        <v>A</v>
      </c>
      <c r="AD36" s="90" t="e">
        <f t="shared" si="3"/>
        <v>#N/A</v>
      </c>
    </row>
    <row r="37" spans="1:30" ht="15.75">
      <c r="A37" s="65">
        <v>28</v>
      </c>
      <c r="B37" s="100"/>
      <c r="C37" s="76">
        <f t="shared" si="0"/>
      </c>
      <c r="D37" s="84"/>
      <c r="E37" s="86"/>
      <c r="F37" s="110"/>
      <c r="G37" s="65"/>
      <c r="H37" s="65"/>
      <c r="I37" s="65"/>
      <c r="J37" s="65"/>
      <c r="K37" s="87"/>
      <c r="L37" s="55" t="e">
        <f t="shared" si="1"/>
        <v>#DIV/0!</v>
      </c>
      <c r="M37" s="87"/>
      <c r="N37" s="87"/>
      <c r="O37" s="87"/>
      <c r="P37" s="87"/>
      <c r="Q37" s="87"/>
      <c r="R37" s="87"/>
      <c r="S37" s="87"/>
      <c r="T37" s="87"/>
      <c r="U37" s="87"/>
      <c r="V37" s="79"/>
      <c r="W37" s="79"/>
      <c r="X37" s="79"/>
      <c r="Y37" s="79"/>
      <c r="Z37" s="79"/>
      <c r="AA37" s="79"/>
      <c r="AB37" s="88" t="s">
        <v>19</v>
      </c>
      <c r="AC37" s="81" t="str">
        <f t="shared" si="2"/>
        <v>A</v>
      </c>
      <c r="AD37" s="90" t="e">
        <f t="shared" si="3"/>
        <v>#N/A</v>
      </c>
    </row>
    <row r="38" spans="1:30" ht="15.75">
      <c r="A38" s="74">
        <v>29</v>
      </c>
      <c r="B38" s="100"/>
      <c r="C38" s="76">
        <f t="shared" si="0"/>
      </c>
      <c r="D38" s="84"/>
      <c r="E38" s="86"/>
      <c r="F38" s="110"/>
      <c r="G38" s="65"/>
      <c r="H38" s="65"/>
      <c r="I38" s="65"/>
      <c r="J38" s="65"/>
      <c r="K38" s="87"/>
      <c r="L38" s="55" t="e">
        <f t="shared" si="1"/>
        <v>#DIV/0!</v>
      </c>
      <c r="M38" s="87"/>
      <c r="N38" s="87"/>
      <c r="O38" s="87"/>
      <c r="P38" s="87"/>
      <c r="Q38" s="87"/>
      <c r="R38" s="87"/>
      <c r="S38" s="87"/>
      <c r="T38" s="87"/>
      <c r="U38" s="87"/>
      <c r="V38" s="79"/>
      <c r="W38" s="79"/>
      <c r="X38" s="79"/>
      <c r="Y38" s="79"/>
      <c r="Z38" s="79"/>
      <c r="AA38" s="79"/>
      <c r="AB38" s="88" t="s">
        <v>19</v>
      </c>
      <c r="AC38" s="81" t="str">
        <f t="shared" si="2"/>
        <v>A</v>
      </c>
      <c r="AD38" s="90" t="e">
        <f t="shared" si="3"/>
        <v>#N/A</v>
      </c>
    </row>
    <row r="39" spans="1:30" ht="15.75">
      <c r="A39" s="65">
        <v>30</v>
      </c>
      <c r="B39" s="100"/>
      <c r="C39" s="76">
        <f t="shared" si="0"/>
      </c>
      <c r="D39" s="84"/>
      <c r="E39" s="86"/>
      <c r="F39" s="110"/>
      <c r="G39" s="65"/>
      <c r="H39" s="65"/>
      <c r="I39" s="65"/>
      <c r="J39" s="65"/>
      <c r="K39" s="87"/>
      <c r="L39" s="55" t="e">
        <f t="shared" si="1"/>
        <v>#DIV/0!</v>
      </c>
      <c r="M39" s="87"/>
      <c r="N39" s="87"/>
      <c r="O39" s="87"/>
      <c r="P39" s="87"/>
      <c r="Q39" s="87"/>
      <c r="R39" s="87"/>
      <c r="S39" s="87"/>
      <c r="T39" s="87"/>
      <c r="U39" s="87"/>
      <c r="V39" s="79"/>
      <c r="W39" s="79"/>
      <c r="X39" s="79"/>
      <c r="Y39" s="79"/>
      <c r="Z39" s="79"/>
      <c r="AA39" s="79"/>
      <c r="AB39" s="88" t="s">
        <v>19</v>
      </c>
      <c r="AC39" s="81" t="str">
        <f t="shared" si="2"/>
        <v>A</v>
      </c>
      <c r="AD39" s="90" t="e">
        <f t="shared" si="3"/>
        <v>#N/A</v>
      </c>
    </row>
    <row r="40" spans="1:30" ht="15.75">
      <c r="A40" s="74">
        <v>31</v>
      </c>
      <c r="B40" s="82"/>
      <c r="C40" s="76">
        <f t="shared" si="0"/>
      </c>
      <c r="D40" s="84"/>
      <c r="E40" s="86"/>
      <c r="F40" s="110"/>
      <c r="G40" s="65"/>
      <c r="H40" s="65"/>
      <c r="I40" s="65"/>
      <c r="J40" s="65"/>
      <c r="K40" s="87"/>
      <c r="L40" s="55" t="e">
        <f t="shared" si="1"/>
        <v>#DIV/0!</v>
      </c>
      <c r="M40" s="87"/>
      <c r="N40" s="87"/>
      <c r="O40" s="87"/>
      <c r="P40" s="87"/>
      <c r="Q40" s="87"/>
      <c r="R40" s="87"/>
      <c r="S40" s="87"/>
      <c r="T40" s="87"/>
      <c r="U40" s="87"/>
      <c r="V40" s="79"/>
      <c r="W40" s="79"/>
      <c r="X40" s="79"/>
      <c r="Y40" s="79"/>
      <c r="Z40" s="79"/>
      <c r="AA40" s="79"/>
      <c r="AB40" s="88" t="s">
        <v>19</v>
      </c>
      <c r="AC40" s="81" t="str">
        <f t="shared" si="2"/>
        <v>A</v>
      </c>
      <c r="AD40" s="90" t="e">
        <f t="shared" si="3"/>
        <v>#N/A</v>
      </c>
    </row>
    <row r="41" spans="1:30" ht="15.75">
      <c r="A41" s="65">
        <v>32</v>
      </c>
      <c r="B41" s="82"/>
      <c r="C41" s="76">
        <f t="shared" si="0"/>
      </c>
      <c r="D41" s="84"/>
      <c r="E41" s="86"/>
      <c r="F41" s="110"/>
      <c r="G41" s="65"/>
      <c r="H41" s="65"/>
      <c r="I41" s="65"/>
      <c r="J41" s="65"/>
      <c r="K41" s="87"/>
      <c r="L41" s="55" t="e">
        <f t="shared" si="1"/>
        <v>#DIV/0!</v>
      </c>
      <c r="M41" s="87"/>
      <c r="N41" s="87"/>
      <c r="O41" s="87"/>
      <c r="P41" s="87"/>
      <c r="Q41" s="87"/>
      <c r="R41" s="87"/>
      <c r="S41" s="87"/>
      <c r="T41" s="87"/>
      <c r="U41" s="87"/>
      <c r="V41" s="79"/>
      <c r="W41" s="79"/>
      <c r="X41" s="79"/>
      <c r="Y41" s="79"/>
      <c r="Z41" s="79"/>
      <c r="AA41" s="79"/>
      <c r="AB41" s="88" t="s">
        <v>19</v>
      </c>
      <c r="AC41" s="81" t="str">
        <f t="shared" si="2"/>
        <v>A</v>
      </c>
      <c r="AD41" s="90" t="e">
        <f t="shared" si="3"/>
        <v>#N/A</v>
      </c>
    </row>
    <row r="42" spans="1:30" ht="15.75">
      <c r="A42" s="74">
        <v>33</v>
      </c>
      <c r="B42" s="100"/>
      <c r="C42" s="76">
        <f t="shared" si="0"/>
      </c>
      <c r="D42" s="84"/>
      <c r="E42" s="86"/>
      <c r="F42" s="110"/>
      <c r="G42" s="65"/>
      <c r="H42" s="65"/>
      <c r="I42" s="65"/>
      <c r="J42" s="65"/>
      <c r="K42" s="87"/>
      <c r="L42" s="55" t="e">
        <f t="shared" si="1"/>
        <v>#DIV/0!</v>
      </c>
      <c r="M42" s="87"/>
      <c r="N42" s="87"/>
      <c r="O42" s="87"/>
      <c r="P42" s="87"/>
      <c r="Q42" s="87"/>
      <c r="R42" s="87"/>
      <c r="S42" s="87"/>
      <c r="T42" s="87"/>
      <c r="U42" s="87"/>
      <c r="V42" s="79"/>
      <c r="W42" s="79"/>
      <c r="X42" s="79"/>
      <c r="Y42" s="79"/>
      <c r="Z42" s="79"/>
      <c r="AA42" s="79"/>
      <c r="AB42" s="88" t="s">
        <v>19</v>
      </c>
      <c r="AC42" s="81" t="str">
        <f t="shared" si="2"/>
        <v>A</v>
      </c>
      <c r="AD42" s="90" t="e">
        <f t="shared" si="3"/>
        <v>#N/A</v>
      </c>
    </row>
    <row r="43" spans="1:30" ht="16.5" customHeight="1">
      <c r="A43" s="65">
        <v>34</v>
      </c>
      <c r="B43" s="82"/>
      <c r="C43" s="76">
        <f t="shared" si="0"/>
      </c>
      <c r="D43" s="84"/>
      <c r="E43" s="86"/>
      <c r="F43" s="110"/>
      <c r="G43" s="65"/>
      <c r="H43" s="65"/>
      <c r="I43" s="65"/>
      <c r="J43" s="65"/>
      <c r="K43" s="87"/>
      <c r="L43" s="55" t="e">
        <f t="shared" si="1"/>
        <v>#DIV/0!</v>
      </c>
      <c r="M43" s="87"/>
      <c r="N43" s="87"/>
      <c r="O43" s="87"/>
      <c r="P43" s="87"/>
      <c r="Q43" s="87"/>
      <c r="R43" s="87"/>
      <c r="S43" s="87"/>
      <c r="T43" s="87"/>
      <c r="U43" s="87"/>
      <c r="V43" s="79"/>
      <c r="W43" s="79"/>
      <c r="X43" s="79"/>
      <c r="Y43" s="79"/>
      <c r="Z43" s="79"/>
      <c r="AA43" s="79"/>
      <c r="AB43" s="88" t="s">
        <v>19</v>
      </c>
      <c r="AC43" s="81" t="str">
        <f t="shared" si="2"/>
        <v>A</v>
      </c>
      <c r="AD43" s="90" t="e">
        <f t="shared" si="3"/>
        <v>#N/A</v>
      </c>
    </row>
    <row r="44" spans="1:30" ht="17.25" customHeight="1">
      <c r="A44" s="74">
        <v>35</v>
      </c>
      <c r="B44" s="100"/>
      <c r="C44" s="76">
        <f t="shared" si="0"/>
      </c>
      <c r="D44" s="84"/>
      <c r="E44" s="86"/>
      <c r="F44" s="110"/>
      <c r="G44" s="65"/>
      <c r="H44" s="65"/>
      <c r="I44" s="65"/>
      <c r="J44" s="65"/>
      <c r="K44" s="87"/>
      <c r="L44" s="55" t="e">
        <f t="shared" si="1"/>
        <v>#DIV/0!</v>
      </c>
      <c r="M44" s="87"/>
      <c r="N44" s="87"/>
      <c r="O44" s="87"/>
      <c r="P44" s="87"/>
      <c r="Q44" s="87"/>
      <c r="R44" s="87"/>
      <c r="S44" s="87"/>
      <c r="T44" s="87"/>
      <c r="U44" s="87"/>
      <c r="V44" s="79"/>
      <c r="W44" s="79"/>
      <c r="X44" s="79"/>
      <c r="Y44" s="79"/>
      <c r="Z44" s="79"/>
      <c r="AA44" s="79"/>
      <c r="AB44" s="88" t="s">
        <v>19</v>
      </c>
      <c r="AC44" s="81" t="str">
        <f t="shared" si="2"/>
        <v>A</v>
      </c>
      <c r="AD44" s="90" t="e">
        <f t="shared" si="3"/>
        <v>#N/A</v>
      </c>
    </row>
    <row r="45" spans="1:30" s="108" customFormat="1" ht="15.75">
      <c r="A45" s="65">
        <v>36</v>
      </c>
      <c r="B45" s="100"/>
      <c r="C45" s="76">
        <f t="shared" si="0"/>
      </c>
      <c r="D45" s="101"/>
      <c r="E45" s="102"/>
      <c r="F45" s="102"/>
      <c r="G45" s="99"/>
      <c r="H45" s="99"/>
      <c r="I45" s="99"/>
      <c r="J45" s="99"/>
      <c r="K45" s="103"/>
      <c r="L45" s="104" t="e">
        <f t="shared" si="1"/>
        <v>#DIV/0!</v>
      </c>
      <c r="M45" s="103"/>
      <c r="N45" s="103"/>
      <c r="O45" s="103"/>
      <c r="P45" s="103"/>
      <c r="Q45" s="103"/>
      <c r="R45" s="103"/>
      <c r="S45" s="103"/>
      <c r="T45" s="103"/>
      <c r="U45" s="103"/>
      <c r="V45" s="79"/>
      <c r="W45" s="79"/>
      <c r="X45" s="79"/>
      <c r="Y45" s="79"/>
      <c r="Z45" s="79"/>
      <c r="AA45" s="79"/>
      <c r="AB45" s="105" t="s">
        <v>19</v>
      </c>
      <c r="AC45" s="81" t="str">
        <f t="shared" si="2"/>
        <v>A</v>
      </c>
      <c r="AD45" s="90" t="e">
        <f t="shared" si="3"/>
        <v>#N/A</v>
      </c>
    </row>
    <row r="46" spans="1:30" s="108" customFormat="1" ht="15.75">
      <c r="A46" s="74">
        <v>37</v>
      </c>
      <c r="B46" s="82"/>
      <c r="C46" s="76">
        <f t="shared" si="0"/>
      </c>
      <c r="D46" s="101"/>
      <c r="E46" s="102"/>
      <c r="F46" s="124"/>
      <c r="G46" s="99"/>
      <c r="H46" s="99"/>
      <c r="I46" s="99"/>
      <c r="J46" s="99"/>
      <c r="K46" s="103"/>
      <c r="L46" s="104" t="e">
        <f t="shared" si="1"/>
        <v>#DIV/0!</v>
      </c>
      <c r="M46" s="103"/>
      <c r="N46" s="103"/>
      <c r="O46" s="103"/>
      <c r="P46" s="103"/>
      <c r="Q46" s="103"/>
      <c r="R46" s="103"/>
      <c r="S46" s="103"/>
      <c r="T46" s="103"/>
      <c r="U46" s="103"/>
      <c r="V46" s="79"/>
      <c r="W46" s="79"/>
      <c r="X46" s="79"/>
      <c r="Y46" s="79"/>
      <c r="Z46" s="79"/>
      <c r="AA46" s="79"/>
      <c r="AB46" s="105" t="s">
        <v>19</v>
      </c>
      <c r="AC46" s="81" t="str">
        <f t="shared" si="2"/>
        <v>A</v>
      </c>
      <c r="AD46" s="90" t="e">
        <f t="shared" si="3"/>
        <v>#N/A</v>
      </c>
    </row>
    <row r="47" spans="1:30" s="108" customFormat="1" ht="15.75">
      <c r="A47" s="65">
        <v>38</v>
      </c>
      <c r="B47" s="82"/>
      <c r="C47" s="76">
        <f t="shared" si="0"/>
      </c>
      <c r="D47" s="101"/>
      <c r="E47" s="102"/>
      <c r="F47" s="124"/>
      <c r="G47" s="99"/>
      <c r="H47" s="99"/>
      <c r="I47" s="99"/>
      <c r="J47" s="99"/>
      <c r="K47" s="103"/>
      <c r="L47" s="104" t="e">
        <f t="shared" si="1"/>
        <v>#DIV/0!</v>
      </c>
      <c r="M47" s="103"/>
      <c r="N47" s="103"/>
      <c r="O47" s="103"/>
      <c r="P47" s="103"/>
      <c r="Q47" s="103"/>
      <c r="R47" s="103"/>
      <c r="S47" s="103"/>
      <c r="T47" s="103"/>
      <c r="U47" s="103"/>
      <c r="V47" s="79"/>
      <c r="W47" s="79"/>
      <c r="X47" s="79"/>
      <c r="Y47" s="79"/>
      <c r="Z47" s="79"/>
      <c r="AA47" s="79"/>
      <c r="AB47" s="105" t="s">
        <v>19</v>
      </c>
      <c r="AC47" s="81" t="str">
        <f t="shared" si="2"/>
        <v>A</v>
      </c>
      <c r="AD47" s="90" t="e">
        <f t="shared" si="3"/>
        <v>#N/A</v>
      </c>
    </row>
    <row r="48" spans="1:30" s="108" customFormat="1" ht="15.75">
      <c r="A48" s="74">
        <v>39</v>
      </c>
      <c r="B48" s="82"/>
      <c r="C48" s="76">
        <f t="shared" si="0"/>
      </c>
      <c r="D48" s="101"/>
      <c r="E48" s="102"/>
      <c r="F48" s="102"/>
      <c r="G48" s="99"/>
      <c r="H48" s="99"/>
      <c r="I48" s="99"/>
      <c r="J48" s="99"/>
      <c r="K48" s="103"/>
      <c r="L48" s="104" t="e">
        <f t="shared" si="1"/>
        <v>#DIV/0!</v>
      </c>
      <c r="M48" s="103"/>
      <c r="N48" s="103"/>
      <c r="O48" s="103"/>
      <c r="P48" s="103"/>
      <c r="Q48" s="103"/>
      <c r="R48" s="103"/>
      <c r="S48" s="103"/>
      <c r="T48" s="103"/>
      <c r="U48" s="103"/>
      <c r="V48" s="79"/>
      <c r="W48" s="79"/>
      <c r="X48" s="79"/>
      <c r="Y48" s="79"/>
      <c r="Z48" s="79"/>
      <c r="AA48" s="79"/>
      <c r="AB48" s="105" t="s">
        <v>19</v>
      </c>
      <c r="AC48" s="81" t="str">
        <f t="shared" si="2"/>
        <v>A</v>
      </c>
      <c r="AD48" s="90" t="e">
        <f t="shared" si="3"/>
        <v>#N/A</v>
      </c>
    </row>
    <row r="49" spans="1:30" s="108" customFormat="1" ht="15.75">
      <c r="A49" s="65">
        <v>40</v>
      </c>
      <c r="B49" s="82"/>
      <c r="C49" s="76">
        <f t="shared" si="0"/>
      </c>
      <c r="D49" s="101"/>
      <c r="E49" s="102"/>
      <c r="F49" s="111"/>
      <c r="G49" s="99"/>
      <c r="H49" s="99"/>
      <c r="I49" s="99"/>
      <c r="J49" s="99"/>
      <c r="K49" s="103"/>
      <c r="L49" s="104" t="e">
        <f t="shared" si="1"/>
        <v>#DIV/0!</v>
      </c>
      <c r="M49" s="103"/>
      <c r="N49" s="103"/>
      <c r="O49" s="103"/>
      <c r="P49" s="103"/>
      <c r="Q49" s="103"/>
      <c r="R49" s="103"/>
      <c r="S49" s="103"/>
      <c r="T49" s="103"/>
      <c r="U49" s="103"/>
      <c r="V49" s="79"/>
      <c r="W49" s="79"/>
      <c r="X49" s="79"/>
      <c r="Y49" s="79"/>
      <c r="Z49" s="79"/>
      <c r="AA49" s="79"/>
      <c r="AB49" s="105" t="s">
        <v>19</v>
      </c>
      <c r="AC49" s="81" t="str">
        <f t="shared" si="2"/>
        <v>A</v>
      </c>
      <c r="AD49" s="90" t="e">
        <f t="shared" si="3"/>
        <v>#N/A</v>
      </c>
    </row>
    <row r="50" spans="1:30" s="108" customFormat="1" ht="15.75">
      <c r="A50" s="74">
        <v>41</v>
      </c>
      <c r="B50" s="82"/>
      <c r="C50" s="76">
        <f t="shared" si="0"/>
      </c>
      <c r="D50" s="101"/>
      <c r="E50" s="102"/>
      <c r="F50" s="102"/>
      <c r="G50" s="99"/>
      <c r="H50" s="99"/>
      <c r="I50" s="99"/>
      <c r="J50" s="99"/>
      <c r="K50" s="103"/>
      <c r="L50" s="104" t="e">
        <f t="shared" si="1"/>
        <v>#DIV/0!</v>
      </c>
      <c r="M50" s="103"/>
      <c r="N50" s="103"/>
      <c r="O50" s="103"/>
      <c r="P50" s="103"/>
      <c r="Q50" s="103"/>
      <c r="R50" s="103"/>
      <c r="S50" s="103"/>
      <c r="T50" s="103"/>
      <c r="U50" s="103"/>
      <c r="V50" s="79"/>
      <c r="W50" s="79"/>
      <c r="X50" s="79"/>
      <c r="Y50" s="79"/>
      <c r="Z50" s="79"/>
      <c r="AA50" s="79"/>
      <c r="AB50" s="105" t="s">
        <v>19</v>
      </c>
      <c r="AC50" s="81" t="str">
        <f t="shared" si="2"/>
        <v>A</v>
      </c>
      <c r="AD50" s="90" t="e">
        <f t="shared" si="3"/>
        <v>#N/A</v>
      </c>
    </row>
    <row r="51" spans="1:30" s="108" customFormat="1" ht="15.75">
      <c r="A51" s="65">
        <v>42</v>
      </c>
      <c r="B51" s="67"/>
      <c r="C51" s="76">
        <f t="shared" si="0"/>
      </c>
      <c r="D51" s="101"/>
      <c r="E51" s="102"/>
      <c r="F51" s="102"/>
      <c r="G51" s="99"/>
      <c r="H51" s="99"/>
      <c r="I51" s="99"/>
      <c r="J51" s="99"/>
      <c r="K51" s="103"/>
      <c r="L51" s="104" t="e">
        <f t="shared" si="1"/>
        <v>#DIV/0!</v>
      </c>
      <c r="M51" s="103"/>
      <c r="N51" s="103"/>
      <c r="O51" s="103"/>
      <c r="P51" s="103"/>
      <c r="Q51" s="103"/>
      <c r="R51" s="103"/>
      <c r="S51" s="103"/>
      <c r="T51" s="103"/>
      <c r="U51" s="103"/>
      <c r="V51" s="79"/>
      <c r="W51" s="79"/>
      <c r="X51" s="79"/>
      <c r="Y51" s="79"/>
      <c r="Z51" s="79"/>
      <c r="AA51" s="79"/>
      <c r="AB51" s="105" t="s">
        <v>19</v>
      </c>
      <c r="AC51" s="81" t="str">
        <f t="shared" si="2"/>
        <v>A</v>
      </c>
      <c r="AD51" s="90" t="e">
        <f t="shared" si="3"/>
        <v>#N/A</v>
      </c>
    </row>
    <row r="52" spans="1:30" s="108" customFormat="1" ht="15.75">
      <c r="A52" s="74">
        <v>43</v>
      </c>
      <c r="B52" s="100"/>
      <c r="C52" s="76">
        <f t="shared" si="0"/>
      </c>
      <c r="D52" s="101"/>
      <c r="E52" s="102"/>
      <c r="F52" s="124"/>
      <c r="G52" s="99"/>
      <c r="H52" s="99"/>
      <c r="I52" s="99"/>
      <c r="J52" s="99"/>
      <c r="K52" s="103"/>
      <c r="L52" s="104" t="e">
        <f t="shared" si="1"/>
        <v>#DIV/0!</v>
      </c>
      <c r="M52" s="103"/>
      <c r="N52" s="103"/>
      <c r="O52" s="103"/>
      <c r="P52" s="103"/>
      <c r="Q52" s="103"/>
      <c r="R52" s="103"/>
      <c r="S52" s="103"/>
      <c r="T52" s="103"/>
      <c r="U52" s="103"/>
      <c r="V52" s="79"/>
      <c r="W52" s="79"/>
      <c r="X52" s="79"/>
      <c r="Y52" s="79"/>
      <c r="Z52" s="79"/>
      <c r="AA52" s="79"/>
      <c r="AB52" s="105" t="s">
        <v>19</v>
      </c>
      <c r="AC52" s="81" t="str">
        <f t="shared" si="2"/>
        <v>A</v>
      </c>
      <c r="AD52" s="90" t="e">
        <f t="shared" si="3"/>
        <v>#N/A</v>
      </c>
    </row>
    <row r="53" spans="1:30" s="108" customFormat="1" ht="15.75">
      <c r="A53" s="65">
        <v>44</v>
      </c>
      <c r="B53" s="100"/>
      <c r="C53" s="76">
        <f t="shared" si="0"/>
      </c>
      <c r="D53" s="101"/>
      <c r="E53" s="102"/>
      <c r="F53" s="102"/>
      <c r="G53" s="99"/>
      <c r="H53" s="99"/>
      <c r="I53" s="99"/>
      <c r="J53" s="99"/>
      <c r="K53" s="103"/>
      <c r="L53" s="104" t="e">
        <f t="shared" si="1"/>
        <v>#DIV/0!</v>
      </c>
      <c r="M53" s="103"/>
      <c r="N53" s="103"/>
      <c r="O53" s="103"/>
      <c r="P53" s="103"/>
      <c r="Q53" s="103"/>
      <c r="R53" s="103"/>
      <c r="S53" s="103"/>
      <c r="T53" s="103"/>
      <c r="U53" s="103"/>
      <c r="V53" s="79"/>
      <c r="W53" s="79"/>
      <c r="X53" s="79"/>
      <c r="Y53" s="79"/>
      <c r="Z53" s="79"/>
      <c r="AA53" s="79"/>
      <c r="AB53" s="105" t="s">
        <v>19</v>
      </c>
      <c r="AC53" s="81" t="str">
        <f t="shared" si="2"/>
        <v>A</v>
      </c>
      <c r="AD53" s="90" t="e">
        <f t="shared" si="3"/>
        <v>#N/A</v>
      </c>
    </row>
    <row r="54" spans="1:30" s="108" customFormat="1" ht="15.75">
      <c r="A54" s="74">
        <v>45</v>
      </c>
      <c r="B54" s="82"/>
      <c r="C54" s="76">
        <f t="shared" si="0"/>
      </c>
      <c r="D54" s="101"/>
      <c r="E54" s="102"/>
      <c r="F54" s="102"/>
      <c r="G54" s="99"/>
      <c r="H54" s="99"/>
      <c r="I54" s="99"/>
      <c r="J54" s="99"/>
      <c r="K54" s="103"/>
      <c r="L54" s="104" t="e">
        <f t="shared" si="1"/>
        <v>#DIV/0!</v>
      </c>
      <c r="M54" s="103"/>
      <c r="N54" s="103"/>
      <c r="O54" s="103"/>
      <c r="P54" s="103"/>
      <c r="Q54" s="103"/>
      <c r="R54" s="103"/>
      <c r="S54" s="103"/>
      <c r="T54" s="103"/>
      <c r="U54" s="103"/>
      <c r="V54" s="79"/>
      <c r="W54" s="79"/>
      <c r="X54" s="79"/>
      <c r="Y54" s="79"/>
      <c r="Z54" s="79"/>
      <c r="AA54" s="79"/>
      <c r="AB54" s="105" t="s">
        <v>19</v>
      </c>
      <c r="AC54" s="81" t="str">
        <f t="shared" si="2"/>
        <v>A</v>
      </c>
      <c r="AD54" s="90" t="e">
        <f t="shared" si="3"/>
        <v>#N/A</v>
      </c>
    </row>
    <row r="55" spans="1:30" s="108" customFormat="1" ht="15.75">
      <c r="A55" s="65">
        <v>46</v>
      </c>
      <c r="B55" s="82"/>
      <c r="C55" s="76">
        <f t="shared" si="0"/>
      </c>
      <c r="D55" s="101"/>
      <c r="E55" s="102"/>
      <c r="F55" s="124"/>
      <c r="G55" s="99"/>
      <c r="H55" s="99"/>
      <c r="I55" s="99"/>
      <c r="J55" s="99"/>
      <c r="K55" s="103"/>
      <c r="L55" s="104" t="e">
        <f t="shared" si="1"/>
        <v>#DIV/0!</v>
      </c>
      <c r="M55" s="103"/>
      <c r="N55" s="103"/>
      <c r="O55" s="103"/>
      <c r="P55" s="103"/>
      <c r="Q55" s="103"/>
      <c r="R55" s="103"/>
      <c r="S55" s="103"/>
      <c r="T55" s="103"/>
      <c r="U55" s="103"/>
      <c r="V55" s="79"/>
      <c r="W55" s="79"/>
      <c r="X55" s="79"/>
      <c r="Y55" s="79"/>
      <c r="Z55" s="79"/>
      <c r="AA55" s="79"/>
      <c r="AB55" s="105" t="s">
        <v>19</v>
      </c>
      <c r="AC55" s="81" t="str">
        <f t="shared" si="2"/>
        <v>A</v>
      </c>
      <c r="AD55" s="90" t="e">
        <f t="shared" si="3"/>
        <v>#N/A</v>
      </c>
    </row>
    <row r="56" spans="1:30" s="108" customFormat="1" ht="15.75">
      <c r="A56" s="74">
        <v>47</v>
      </c>
      <c r="B56" s="100"/>
      <c r="C56" s="76">
        <f t="shared" si="0"/>
      </c>
      <c r="D56" s="101"/>
      <c r="E56" s="99"/>
      <c r="F56" s="102"/>
      <c r="G56" s="99"/>
      <c r="H56" s="99"/>
      <c r="I56" s="99"/>
      <c r="J56" s="99"/>
      <c r="K56" s="103"/>
      <c r="L56" s="104" t="e">
        <f t="shared" si="1"/>
        <v>#DIV/0!</v>
      </c>
      <c r="M56" s="103"/>
      <c r="N56" s="103"/>
      <c r="O56" s="103"/>
      <c r="P56" s="103"/>
      <c r="Q56" s="103"/>
      <c r="R56" s="103"/>
      <c r="S56" s="103"/>
      <c r="T56" s="103"/>
      <c r="U56" s="103"/>
      <c r="V56" s="79"/>
      <c r="W56" s="79"/>
      <c r="X56" s="79"/>
      <c r="Y56" s="79"/>
      <c r="Z56" s="79"/>
      <c r="AA56" s="79"/>
      <c r="AB56" s="105" t="s">
        <v>19</v>
      </c>
      <c r="AC56" s="81" t="str">
        <f t="shared" si="2"/>
        <v>A</v>
      </c>
      <c r="AD56" s="90" t="e">
        <f t="shared" si="3"/>
        <v>#N/A</v>
      </c>
    </row>
    <row r="57" spans="1:30" s="108" customFormat="1" ht="15.75">
      <c r="A57" s="65">
        <v>48</v>
      </c>
      <c r="B57" s="100"/>
      <c r="C57" s="76">
        <f t="shared" si="0"/>
      </c>
      <c r="D57" s="101"/>
      <c r="E57" s="102"/>
      <c r="F57" s="102"/>
      <c r="G57" s="99"/>
      <c r="H57" s="99"/>
      <c r="I57" s="99"/>
      <c r="J57" s="99"/>
      <c r="K57" s="103"/>
      <c r="L57" s="104" t="e">
        <f t="shared" si="1"/>
        <v>#DIV/0!</v>
      </c>
      <c r="M57" s="103"/>
      <c r="N57" s="103"/>
      <c r="O57" s="103"/>
      <c r="P57" s="103"/>
      <c r="Q57" s="103"/>
      <c r="R57" s="103"/>
      <c r="S57" s="103"/>
      <c r="T57" s="103"/>
      <c r="U57" s="103"/>
      <c r="V57" s="79"/>
      <c r="W57" s="79"/>
      <c r="X57" s="79"/>
      <c r="Y57" s="79"/>
      <c r="Z57" s="79"/>
      <c r="AA57" s="79"/>
      <c r="AB57" s="105" t="s">
        <v>19</v>
      </c>
      <c r="AC57" s="81" t="str">
        <f t="shared" si="2"/>
        <v>A</v>
      </c>
      <c r="AD57" s="90" t="e">
        <f t="shared" si="3"/>
        <v>#N/A</v>
      </c>
    </row>
    <row r="58" spans="1:30" s="108" customFormat="1" ht="15.75">
      <c r="A58" s="74">
        <v>49</v>
      </c>
      <c r="B58" s="100"/>
      <c r="C58" s="76">
        <f t="shared" si="0"/>
      </c>
      <c r="D58" s="101"/>
      <c r="E58" s="102"/>
      <c r="F58" s="111"/>
      <c r="G58" s="99"/>
      <c r="H58" s="99"/>
      <c r="I58" s="99"/>
      <c r="J58" s="99"/>
      <c r="K58" s="103"/>
      <c r="L58" s="104" t="e">
        <f t="shared" si="1"/>
        <v>#DIV/0!</v>
      </c>
      <c r="M58" s="103"/>
      <c r="N58" s="103"/>
      <c r="O58" s="103"/>
      <c r="P58" s="103"/>
      <c r="Q58" s="103"/>
      <c r="R58" s="103"/>
      <c r="S58" s="103"/>
      <c r="T58" s="103"/>
      <c r="U58" s="103"/>
      <c r="V58" s="79"/>
      <c r="W58" s="79"/>
      <c r="X58" s="79"/>
      <c r="Y58" s="79"/>
      <c r="Z58" s="79"/>
      <c r="AA58" s="79"/>
      <c r="AB58" s="105" t="s">
        <v>19</v>
      </c>
      <c r="AC58" s="81" t="str">
        <f t="shared" si="2"/>
        <v>A</v>
      </c>
      <c r="AD58" s="90" t="e">
        <f t="shared" si="3"/>
        <v>#N/A</v>
      </c>
    </row>
    <row r="59" spans="1:30" s="108" customFormat="1" ht="15.75">
      <c r="A59" s="65">
        <v>50</v>
      </c>
      <c r="B59" s="82"/>
      <c r="C59" s="76">
        <f t="shared" si="0"/>
      </c>
      <c r="D59" s="101"/>
      <c r="E59" s="102"/>
      <c r="F59" s="124"/>
      <c r="G59" s="99"/>
      <c r="H59" s="99"/>
      <c r="I59" s="99"/>
      <c r="J59" s="99"/>
      <c r="K59" s="103"/>
      <c r="L59" s="104" t="e">
        <f t="shared" si="1"/>
        <v>#DIV/0!</v>
      </c>
      <c r="M59" s="103"/>
      <c r="N59" s="103"/>
      <c r="O59" s="103"/>
      <c r="P59" s="103"/>
      <c r="Q59" s="103"/>
      <c r="R59" s="103"/>
      <c r="S59" s="103"/>
      <c r="T59" s="103"/>
      <c r="U59" s="103"/>
      <c r="V59" s="79"/>
      <c r="W59" s="79"/>
      <c r="X59" s="79"/>
      <c r="Y59" s="79"/>
      <c r="Z59" s="79"/>
      <c r="AA59" s="79"/>
      <c r="AB59" s="105" t="s">
        <v>19</v>
      </c>
      <c r="AC59" s="81" t="str">
        <f t="shared" si="2"/>
        <v>A</v>
      </c>
      <c r="AD59" s="90" t="e">
        <f t="shared" si="3"/>
        <v>#N/A</v>
      </c>
    </row>
    <row r="60" spans="1:30" s="108" customFormat="1" ht="15.75">
      <c r="A60" s="74">
        <v>51</v>
      </c>
      <c r="B60" s="100"/>
      <c r="C60" s="76">
        <f t="shared" si="0"/>
      </c>
      <c r="D60" s="101"/>
      <c r="E60" s="99"/>
      <c r="F60" s="102"/>
      <c r="G60" s="99"/>
      <c r="H60" s="99"/>
      <c r="I60" s="99"/>
      <c r="J60" s="99"/>
      <c r="K60" s="103"/>
      <c r="L60" s="104" t="e">
        <f t="shared" si="1"/>
        <v>#DIV/0!</v>
      </c>
      <c r="M60" s="103"/>
      <c r="N60" s="103"/>
      <c r="O60" s="103"/>
      <c r="P60" s="103"/>
      <c r="Q60" s="103"/>
      <c r="R60" s="103"/>
      <c r="S60" s="103"/>
      <c r="T60" s="103"/>
      <c r="U60" s="103"/>
      <c r="V60" s="79"/>
      <c r="W60" s="79"/>
      <c r="X60" s="79"/>
      <c r="Y60" s="79"/>
      <c r="Z60" s="79"/>
      <c r="AA60" s="79"/>
      <c r="AB60" s="105" t="s">
        <v>19</v>
      </c>
      <c r="AC60" s="81" t="str">
        <f t="shared" si="2"/>
        <v>A</v>
      </c>
      <c r="AD60" s="90" t="e">
        <f t="shared" si="3"/>
        <v>#N/A</v>
      </c>
    </row>
    <row r="61" spans="1:30" s="108" customFormat="1" ht="15.75">
      <c r="A61" s="65">
        <v>52</v>
      </c>
      <c r="B61" s="100"/>
      <c r="C61" s="76">
        <f t="shared" si="0"/>
      </c>
      <c r="D61" s="101"/>
      <c r="E61" s="102"/>
      <c r="F61" s="102"/>
      <c r="G61" s="99"/>
      <c r="H61" s="99"/>
      <c r="I61" s="99"/>
      <c r="J61" s="99"/>
      <c r="K61" s="103"/>
      <c r="L61" s="104" t="e">
        <f t="shared" si="1"/>
        <v>#DIV/0!</v>
      </c>
      <c r="M61" s="103"/>
      <c r="N61" s="103"/>
      <c r="O61" s="103"/>
      <c r="P61" s="103"/>
      <c r="Q61" s="103"/>
      <c r="R61" s="103"/>
      <c r="S61" s="103"/>
      <c r="T61" s="103"/>
      <c r="U61" s="103"/>
      <c r="V61" s="79"/>
      <c r="W61" s="79"/>
      <c r="X61" s="79"/>
      <c r="Y61" s="79"/>
      <c r="Z61" s="79"/>
      <c r="AA61" s="79"/>
      <c r="AB61" s="105" t="s">
        <v>19</v>
      </c>
      <c r="AC61" s="81" t="str">
        <f t="shared" si="2"/>
        <v>A</v>
      </c>
      <c r="AD61" s="90" t="e">
        <f t="shared" si="3"/>
        <v>#N/A</v>
      </c>
    </row>
    <row r="62" spans="1:30" s="108" customFormat="1" ht="15.75">
      <c r="A62" s="74">
        <v>53</v>
      </c>
      <c r="B62" s="100"/>
      <c r="C62" s="76">
        <f t="shared" si="0"/>
      </c>
      <c r="D62" s="101"/>
      <c r="E62" s="102"/>
      <c r="F62" s="102"/>
      <c r="G62" s="99"/>
      <c r="H62" s="99"/>
      <c r="I62" s="99"/>
      <c r="J62" s="99"/>
      <c r="K62" s="103"/>
      <c r="L62" s="104" t="e">
        <f t="shared" si="1"/>
        <v>#DIV/0!</v>
      </c>
      <c r="M62" s="103"/>
      <c r="N62" s="103"/>
      <c r="O62" s="103"/>
      <c r="P62" s="103"/>
      <c r="Q62" s="103"/>
      <c r="R62" s="103"/>
      <c r="S62" s="103"/>
      <c r="T62" s="103"/>
      <c r="U62" s="103"/>
      <c r="V62" s="79"/>
      <c r="W62" s="79"/>
      <c r="X62" s="79"/>
      <c r="Y62" s="79"/>
      <c r="Z62" s="79"/>
      <c r="AA62" s="79"/>
      <c r="AB62" s="105" t="s">
        <v>19</v>
      </c>
      <c r="AC62" s="81" t="str">
        <f t="shared" si="2"/>
        <v>A</v>
      </c>
      <c r="AD62" s="90" t="e">
        <f t="shared" si="3"/>
        <v>#N/A</v>
      </c>
    </row>
    <row r="63" spans="1:30" s="108" customFormat="1" ht="15.75">
      <c r="A63" s="65">
        <v>54</v>
      </c>
      <c r="B63" s="100"/>
      <c r="C63" s="76"/>
      <c r="D63" s="101"/>
      <c r="E63" s="102"/>
      <c r="F63" s="102"/>
      <c r="G63" s="99"/>
      <c r="H63" s="99"/>
      <c r="I63" s="99"/>
      <c r="J63" s="99"/>
      <c r="K63" s="103"/>
      <c r="L63" s="104" t="e">
        <f t="shared" si="1"/>
        <v>#DIV/0!</v>
      </c>
      <c r="M63" s="103"/>
      <c r="N63" s="103"/>
      <c r="O63" s="103"/>
      <c r="P63" s="103"/>
      <c r="Q63" s="103"/>
      <c r="R63" s="103"/>
      <c r="S63" s="103"/>
      <c r="T63" s="103"/>
      <c r="U63" s="103"/>
      <c r="V63" s="79"/>
      <c r="W63" s="79"/>
      <c r="X63" s="79"/>
      <c r="Y63" s="79"/>
      <c r="Z63" s="79"/>
      <c r="AA63" s="79"/>
      <c r="AB63" s="105" t="s">
        <v>19</v>
      </c>
      <c r="AC63" s="81" t="str">
        <f t="shared" si="2"/>
        <v>A</v>
      </c>
      <c r="AD63" s="90" t="e">
        <f t="shared" si="3"/>
        <v>#N/A</v>
      </c>
    </row>
    <row r="64" spans="1:30" s="108" customFormat="1" ht="15.75">
      <c r="A64" s="74">
        <v>55</v>
      </c>
      <c r="B64" s="100"/>
      <c r="C64" s="76"/>
      <c r="D64" s="101"/>
      <c r="E64" s="102"/>
      <c r="F64" s="124"/>
      <c r="G64" s="99"/>
      <c r="H64" s="99"/>
      <c r="I64" s="99"/>
      <c r="J64" s="99"/>
      <c r="K64" s="103"/>
      <c r="L64" s="104" t="e">
        <f t="shared" si="1"/>
        <v>#DIV/0!</v>
      </c>
      <c r="M64" s="103"/>
      <c r="N64" s="103"/>
      <c r="O64" s="103"/>
      <c r="P64" s="103"/>
      <c r="Q64" s="103"/>
      <c r="R64" s="103"/>
      <c r="S64" s="103"/>
      <c r="T64" s="103"/>
      <c r="U64" s="103"/>
      <c r="V64" s="79"/>
      <c r="W64" s="79"/>
      <c r="X64" s="79"/>
      <c r="Y64" s="79"/>
      <c r="Z64" s="79"/>
      <c r="AA64" s="79"/>
      <c r="AB64" s="105" t="s">
        <v>19</v>
      </c>
      <c r="AC64" s="81" t="str">
        <f t="shared" si="2"/>
        <v>A</v>
      </c>
      <c r="AD64" s="90" t="e">
        <f t="shared" si="3"/>
        <v>#N/A</v>
      </c>
    </row>
    <row r="65" spans="1:30" s="108" customFormat="1" ht="15.75">
      <c r="A65" s="65">
        <v>56</v>
      </c>
      <c r="B65" s="100"/>
      <c r="C65" s="76"/>
      <c r="D65" s="101"/>
      <c r="E65" s="102"/>
      <c r="F65" s="111"/>
      <c r="G65" s="99"/>
      <c r="H65" s="99"/>
      <c r="I65" s="99"/>
      <c r="J65" s="99"/>
      <c r="K65" s="103"/>
      <c r="L65" s="104" t="e">
        <f t="shared" si="1"/>
        <v>#DIV/0!</v>
      </c>
      <c r="M65" s="103"/>
      <c r="N65" s="103"/>
      <c r="O65" s="103"/>
      <c r="P65" s="103"/>
      <c r="Q65" s="103"/>
      <c r="R65" s="103"/>
      <c r="S65" s="103"/>
      <c r="T65" s="103"/>
      <c r="U65" s="103"/>
      <c r="V65" s="79"/>
      <c r="W65" s="79"/>
      <c r="X65" s="79"/>
      <c r="Y65" s="79"/>
      <c r="Z65" s="79"/>
      <c r="AA65" s="79"/>
      <c r="AB65" s="105" t="s">
        <v>19</v>
      </c>
      <c r="AC65" s="81" t="str">
        <f t="shared" si="2"/>
        <v>A</v>
      </c>
      <c r="AD65" s="90" t="e">
        <f t="shared" si="3"/>
        <v>#N/A</v>
      </c>
    </row>
    <row r="66" spans="1:30" s="108" customFormat="1" ht="15.75">
      <c r="A66" s="74">
        <v>57</v>
      </c>
      <c r="B66" s="82"/>
      <c r="C66" s="76"/>
      <c r="D66" s="101"/>
      <c r="E66" s="99"/>
      <c r="F66" s="102"/>
      <c r="G66" s="99"/>
      <c r="H66" s="99"/>
      <c r="I66" s="99"/>
      <c r="J66" s="99"/>
      <c r="K66" s="103"/>
      <c r="L66" s="104" t="e">
        <f t="shared" si="1"/>
        <v>#DIV/0!</v>
      </c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5" t="s">
        <v>19</v>
      </c>
      <c r="AC66" s="81" t="str">
        <f t="shared" si="2"/>
        <v>A</v>
      </c>
      <c r="AD66" s="90" t="e">
        <f t="shared" si="3"/>
        <v>#N/A</v>
      </c>
    </row>
    <row r="67" spans="1:30" s="108" customFormat="1" ht="15.75">
      <c r="A67" s="65">
        <v>58</v>
      </c>
      <c r="B67" s="82"/>
      <c r="C67" s="76">
        <f>PROPER(B67)</f>
      </c>
      <c r="D67" s="101"/>
      <c r="E67" s="99"/>
      <c r="F67" s="102"/>
      <c r="G67" s="99"/>
      <c r="H67" s="99"/>
      <c r="I67" s="99"/>
      <c r="J67" s="99"/>
      <c r="K67" s="103"/>
      <c r="L67" s="104" t="e">
        <f t="shared" si="1"/>
        <v>#DIV/0!</v>
      </c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5" t="s">
        <v>19</v>
      </c>
      <c r="AC67" s="81" t="str">
        <f t="shared" si="2"/>
        <v>A</v>
      </c>
      <c r="AD67" s="90" t="e">
        <f t="shared" si="3"/>
        <v>#N/A</v>
      </c>
    </row>
    <row r="68" spans="1:30" s="108" customFormat="1" ht="15.75">
      <c r="A68" s="74">
        <v>59</v>
      </c>
      <c r="B68" s="82"/>
      <c r="C68" s="76">
        <f>PROPER(B68)</f>
      </c>
      <c r="D68" s="101"/>
      <c r="E68" s="102"/>
      <c r="F68" s="102"/>
      <c r="G68" s="99"/>
      <c r="H68" s="99"/>
      <c r="I68" s="99"/>
      <c r="J68" s="99"/>
      <c r="K68" s="103"/>
      <c r="L68" s="104" t="e">
        <f t="shared" si="1"/>
        <v>#DIV/0!</v>
      </c>
      <c r="M68" s="103"/>
      <c r="N68" s="103"/>
      <c r="O68" s="103"/>
      <c r="P68" s="103"/>
      <c r="Q68" s="103"/>
      <c r="R68" s="103"/>
      <c r="S68" s="103"/>
      <c r="T68" s="103"/>
      <c r="U68" s="103"/>
      <c r="V68" s="87"/>
      <c r="W68" s="87"/>
      <c r="X68" s="87"/>
      <c r="Y68" s="87"/>
      <c r="Z68" s="87"/>
      <c r="AA68" s="87"/>
      <c r="AB68" s="105" t="s">
        <v>19</v>
      </c>
      <c r="AC68" s="123" t="str">
        <f t="shared" si="2"/>
        <v>A</v>
      </c>
      <c r="AD68" s="90" t="e">
        <f t="shared" si="3"/>
        <v>#N/A</v>
      </c>
    </row>
    <row r="69" spans="5:30" ht="19.5" customHeight="1">
      <c r="E69" s="93">
        <f>COUNT(E20:E43,E44:E68)</f>
        <v>8</v>
      </c>
      <c r="F69" s="93">
        <f>COUNT(F20:F43,F44:F68)</f>
        <v>7</v>
      </c>
      <c r="G69" s="93">
        <f>COUNTIF($K10:$K33:$K34:$K68,"I")</f>
        <v>25</v>
      </c>
      <c r="H69" s="93">
        <f>COUNTIF($K10:$K33:$K34:$K68,"II")</f>
        <v>0</v>
      </c>
      <c r="I69" s="93">
        <f>COUNTIF($K10:$K33:$K34:$K68,"III")</f>
        <v>0</v>
      </c>
      <c r="J69" s="93">
        <f>COUNTIF($K10:$K33:$K34:$K68,"IV")</f>
        <v>0</v>
      </c>
      <c r="K69" s="93">
        <f>COUNTIF($K10:$K33:$K34:$K68,"")</f>
        <v>34</v>
      </c>
      <c r="L69" s="93"/>
      <c r="M69" s="94">
        <f aca="true" t="shared" si="4" ref="M69:AA69">COUNTA(M10:M33,M34:M68)</f>
        <v>0</v>
      </c>
      <c r="N69" s="94">
        <f t="shared" si="4"/>
        <v>0</v>
      </c>
      <c r="O69" s="94">
        <f t="shared" si="4"/>
        <v>0</v>
      </c>
      <c r="P69" s="94">
        <f t="shared" si="4"/>
        <v>0</v>
      </c>
      <c r="Q69" s="94">
        <f t="shared" si="4"/>
        <v>0</v>
      </c>
      <c r="R69" s="94">
        <f t="shared" si="4"/>
        <v>0</v>
      </c>
      <c r="S69" s="94">
        <f t="shared" si="4"/>
        <v>0</v>
      </c>
      <c r="T69" s="94">
        <f t="shared" si="4"/>
        <v>0</v>
      </c>
      <c r="U69" s="94">
        <f t="shared" si="4"/>
        <v>0</v>
      </c>
      <c r="V69" s="94">
        <f t="shared" si="4"/>
        <v>0</v>
      </c>
      <c r="W69" s="94">
        <f t="shared" si="4"/>
        <v>0</v>
      </c>
      <c r="X69" s="94">
        <f t="shared" si="4"/>
        <v>0</v>
      </c>
      <c r="Y69" s="94">
        <f t="shared" si="4"/>
        <v>0</v>
      </c>
      <c r="Z69" s="94">
        <f t="shared" si="4"/>
        <v>0</v>
      </c>
      <c r="AA69" s="94">
        <f t="shared" si="4"/>
        <v>0</v>
      </c>
      <c r="AB69" s="94">
        <f>COUNTIF($AC$10:$AC$68,"A")</f>
        <v>59</v>
      </c>
      <c r="AC69" s="94">
        <f>COUNTIF($AC$10:$AC$68,"B")</f>
        <v>0</v>
      </c>
      <c r="AD69" s="94">
        <f>COUNTIF($AC$10:$AC$68,"c")</f>
        <v>0</v>
      </c>
    </row>
    <row r="70" spans="14:30" ht="15.75">
      <c r="N70" s="94"/>
      <c r="Q70" s="94"/>
      <c r="R70" s="94"/>
      <c r="AD70" s="94"/>
    </row>
    <row r="72" spans="1:3" ht="15.75" customHeight="1">
      <c r="A72" s="145" t="s">
        <v>186</v>
      </c>
      <c r="B72" s="145"/>
      <c r="C72" s="145"/>
    </row>
    <row r="73" spans="1:30" ht="15.75" customHeight="1">
      <c r="A73" s="136" t="s">
        <v>3</v>
      </c>
      <c r="B73" s="62"/>
      <c r="C73" s="139" t="s">
        <v>4</v>
      </c>
      <c r="D73" s="140"/>
      <c r="E73" s="141" t="s">
        <v>5</v>
      </c>
      <c r="F73" s="142"/>
      <c r="G73" s="64"/>
      <c r="H73" s="160" t="s">
        <v>6</v>
      </c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41"/>
      <c r="AB73" s="149" t="s">
        <v>7</v>
      </c>
      <c r="AC73" s="149"/>
      <c r="AD73" s="149"/>
    </row>
    <row r="74" spans="1:30" ht="18" customHeight="1">
      <c r="A74" s="137"/>
      <c r="B74" s="66"/>
      <c r="C74" s="139"/>
      <c r="D74" s="140"/>
      <c r="E74" s="142" t="s">
        <v>8</v>
      </c>
      <c r="F74" s="142" t="s">
        <v>9</v>
      </c>
      <c r="G74" s="64"/>
      <c r="H74" s="155" t="s">
        <v>21</v>
      </c>
      <c r="I74" s="162"/>
      <c r="J74" s="162"/>
      <c r="K74" s="162"/>
      <c r="L74" s="150"/>
      <c r="M74" s="143" t="s">
        <v>11</v>
      </c>
      <c r="N74" s="68"/>
      <c r="O74" s="68"/>
      <c r="P74" s="156" t="s">
        <v>18</v>
      </c>
      <c r="Q74" s="146" t="s">
        <v>10</v>
      </c>
      <c r="R74" s="68"/>
      <c r="S74" s="70"/>
      <c r="T74" s="148" t="s">
        <v>13</v>
      </c>
      <c r="U74" s="148" t="s">
        <v>103</v>
      </c>
      <c r="V74" s="148" t="s">
        <v>104</v>
      </c>
      <c r="W74" s="151" t="s">
        <v>42</v>
      </c>
      <c r="X74" s="151" t="s">
        <v>105</v>
      </c>
      <c r="Y74" s="148" t="s">
        <v>106</v>
      </c>
      <c r="Z74" s="151" t="s">
        <v>107</v>
      </c>
      <c r="AA74" s="158" t="s">
        <v>108</v>
      </c>
      <c r="AB74" s="153" t="s">
        <v>14</v>
      </c>
      <c r="AC74" s="154"/>
      <c r="AD74" s="142" t="s">
        <v>12</v>
      </c>
    </row>
    <row r="75" spans="1:30" ht="45" customHeight="1">
      <c r="A75" s="138"/>
      <c r="B75" s="71"/>
      <c r="C75" s="139"/>
      <c r="D75" s="140"/>
      <c r="E75" s="142"/>
      <c r="F75" s="142"/>
      <c r="G75" s="64" t="s">
        <v>32</v>
      </c>
      <c r="H75" s="69" t="s">
        <v>114</v>
      </c>
      <c r="I75" s="69" t="s">
        <v>115</v>
      </c>
      <c r="J75" s="64" t="s">
        <v>23</v>
      </c>
      <c r="K75" s="72" t="s">
        <v>116</v>
      </c>
      <c r="L75" s="64" t="s">
        <v>117</v>
      </c>
      <c r="M75" s="142"/>
      <c r="N75" s="69" t="s">
        <v>94</v>
      </c>
      <c r="O75" s="64" t="s">
        <v>93</v>
      </c>
      <c r="P75" s="142"/>
      <c r="Q75" s="147"/>
      <c r="R75" s="69" t="s">
        <v>92</v>
      </c>
      <c r="S75" s="73" t="s">
        <v>93</v>
      </c>
      <c r="T75" s="142"/>
      <c r="U75" s="142"/>
      <c r="V75" s="142"/>
      <c r="W75" s="152"/>
      <c r="X75" s="152"/>
      <c r="Y75" s="142"/>
      <c r="Z75" s="157"/>
      <c r="AA75" s="159"/>
      <c r="AB75" s="153"/>
      <c r="AC75" s="154"/>
      <c r="AD75" s="142"/>
    </row>
    <row r="76" spans="1:32" ht="15.75">
      <c r="A76" s="74">
        <v>1</v>
      </c>
      <c r="B76" s="75" t="s">
        <v>188</v>
      </c>
      <c r="C76" s="76" t="str">
        <f aca="true" t="shared" si="5" ref="C76:C120">PROPER(B76)</f>
        <v>Đặng Ngọc Tuyết Linh</v>
      </c>
      <c r="D76" s="77"/>
      <c r="E76" s="86"/>
      <c r="F76" s="132">
        <v>47422</v>
      </c>
      <c r="G76" s="74"/>
      <c r="H76" s="74">
        <v>99.5</v>
      </c>
      <c r="I76" s="74">
        <v>18.5</v>
      </c>
      <c r="J76" s="74">
        <v>6</v>
      </c>
      <c r="K76" s="79" t="s">
        <v>25</v>
      </c>
      <c r="L76" s="104">
        <f aca="true" t="shared" si="6" ref="L76:L124">I76*10000/(H76*H76)</f>
        <v>18.686396808161412</v>
      </c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80" t="s">
        <v>19</v>
      </c>
      <c r="AC76" s="106" t="str">
        <f>IF(OR(K76="III",M76="III",P76="III",Q76="III",T76="III",U76="III",V76="III",W76="III",X76="III",Y76="III",Z76="III",AA76="III"),"C",(IF(OR(K76="II",M76="II",P76="II",Q76="II",T76="II",U76="II",V76="II",W76="II",X76="II",Y76="II",Z76="II",AA76="II"),"B","A")))</f>
        <v>B</v>
      </c>
      <c r="AD76" s="107" t="str">
        <f>VLOOKUP(J76,$AE$76:$AF$92,2,0)</f>
        <v>Thừa cân</v>
      </c>
      <c r="AE76" s="61">
        <v>1</v>
      </c>
      <c r="AF76" s="61" t="s">
        <v>20</v>
      </c>
    </row>
    <row r="77" spans="1:32" ht="15.75">
      <c r="A77" s="65">
        <v>2</v>
      </c>
      <c r="B77" s="82" t="s">
        <v>189</v>
      </c>
      <c r="C77" s="76" t="str">
        <f t="shared" si="5"/>
        <v>Phạm Gia Hân</v>
      </c>
      <c r="D77" s="84"/>
      <c r="E77" s="86"/>
      <c r="F77" s="86">
        <v>43767</v>
      </c>
      <c r="G77" s="65"/>
      <c r="H77" s="65">
        <v>98</v>
      </c>
      <c r="I77" s="65">
        <v>19</v>
      </c>
      <c r="J77" s="65">
        <v>6</v>
      </c>
      <c r="K77" s="87" t="s">
        <v>25</v>
      </c>
      <c r="L77" s="104">
        <f t="shared" si="6"/>
        <v>19.783423573511037</v>
      </c>
      <c r="M77" s="87"/>
      <c r="N77" s="87"/>
      <c r="O77" s="87"/>
      <c r="P77" s="87"/>
      <c r="Q77" s="87"/>
      <c r="R77" s="87"/>
      <c r="S77" s="87"/>
      <c r="T77" s="87"/>
      <c r="U77" s="79"/>
      <c r="V77" s="79"/>
      <c r="W77" s="79"/>
      <c r="X77" s="79"/>
      <c r="Y77" s="79"/>
      <c r="Z77" s="79"/>
      <c r="AA77" s="79"/>
      <c r="AB77" s="88" t="s">
        <v>19</v>
      </c>
      <c r="AC77" s="106" t="str">
        <f aca="true" t="shared" si="7" ref="AC77:AC124">IF(OR(K77="III",M77="III",P77="III",Q77="III",T77="III",U77="III",V77="III",W77="III",X77="III",Y77="III",Z77="III",AA77="III"),"C",(IF(OR(K77="II",M77="II",P77="II",Q77="II",T77="II",U77="II",V77="II",W77="II",X77="II",Y77="II",Z77="II",AA77="II"),"B","A")))</f>
        <v>B</v>
      </c>
      <c r="AD77" s="107" t="str">
        <f aca="true" t="shared" si="8" ref="AD77:AD124">VLOOKUP(J77,$AE$76:$AF$92,2,0)</f>
        <v>Thừa cân</v>
      </c>
      <c r="AE77" s="61">
        <v>2</v>
      </c>
      <c r="AF77" s="61" t="s">
        <v>149</v>
      </c>
    </row>
    <row r="78" spans="1:32" ht="15.75">
      <c r="A78" s="65">
        <v>3</v>
      </c>
      <c r="B78" s="82" t="s">
        <v>190</v>
      </c>
      <c r="C78" s="76" t="str">
        <f t="shared" si="5"/>
        <v>Châu Minh Anh</v>
      </c>
      <c r="D78" s="84"/>
      <c r="E78" s="86"/>
      <c r="F78" s="86">
        <v>43692</v>
      </c>
      <c r="G78" s="65"/>
      <c r="H78" s="65">
        <v>99.5</v>
      </c>
      <c r="I78" s="65">
        <v>23.2</v>
      </c>
      <c r="J78" s="65">
        <v>4</v>
      </c>
      <c r="K78" s="87" t="s">
        <v>24</v>
      </c>
      <c r="L78" s="104">
        <f t="shared" si="6"/>
        <v>23.433751672937554</v>
      </c>
      <c r="M78" s="87"/>
      <c r="N78" s="87"/>
      <c r="O78" s="87"/>
      <c r="P78" s="87"/>
      <c r="Q78" s="87"/>
      <c r="R78" s="87"/>
      <c r="S78" s="87"/>
      <c r="T78" s="87"/>
      <c r="U78" s="79"/>
      <c r="V78" s="79"/>
      <c r="W78" s="79"/>
      <c r="X78" s="79"/>
      <c r="Y78" s="79"/>
      <c r="Z78" s="79"/>
      <c r="AA78" s="79"/>
      <c r="AB78" s="88" t="s">
        <v>19</v>
      </c>
      <c r="AC78" s="106" t="str">
        <f t="shared" si="7"/>
        <v>C</v>
      </c>
      <c r="AD78" s="107" t="str">
        <f t="shared" si="8"/>
        <v>Béo phì</v>
      </c>
      <c r="AE78" s="61">
        <v>3</v>
      </c>
      <c r="AF78" s="61" t="s">
        <v>151</v>
      </c>
    </row>
    <row r="79" spans="1:32" ht="15.75">
      <c r="A79" s="65">
        <v>4</v>
      </c>
      <c r="B79" s="82" t="s">
        <v>191</v>
      </c>
      <c r="C79" s="76" t="str">
        <f t="shared" si="5"/>
        <v>Nguyễn Hoàng Bảo Trâm</v>
      </c>
      <c r="D79" s="84"/>
      <c r="E79" s="86"/>
      <c r="F79" s="86">
        <v>43639</v>
      </c>
      <c r="G79" s="65"/>
      <c r="H79" s="65">
        <v>88.5</v>
      </c>
      <c r="I79" s="65">
        <v>11.5</v>
      </c>
      <c r="J79" s="65">
        <v>6</v>
      </c>
      <c r="K79" s="87" t="s">
        <v>25</v>
      </c>
      <c r="L79" s="104">
        <f t="shared" si="6"/>
        <v>14.682881675125284</v>
      </c>
      <c r="M79" s="87"/>
      <c r="N79" s="87"/>
      <c r="O79" s="87"/>
      <c r="P79" s="87"/>
      <c r="Q79" s="87"/>
      <c r="R79" s="87"/>
      <c r="S79" s="87"/>
      <c r="T79" s="87"/>
      <c r="U79" s="79"/>
      <c r="V79" s="79"/>
      <c r="W79" s="79"/>
      <c r="X79" s="79"/>
      <c r="Y79" s="79"/>
      <c r="Z79" s="79"/>
      <c r="AA79" s="79"/>
      <c r="AB79" s="88" t="s">
        <v>19</v>
      </c>
      <c r="AC79" s="106" t="str">
        <f t="shared" si="7"/>
        <v>B</v>
      </c>
      <c r="AD79" s="107" t="str">
        <f t="shared" si="8"/>
        <v>Thừa cân</v>
      </c>
      <c r="AE79" s="61">
        <v>4</v>
      </c>
      <c r="AF79" s="61" t="s">
        <v>140</v>
      </c>
    </row>
    <row r="80" spans="1:34" ht="15.75">
      <c r="A80" s="65">
        <v>5</v>
      </c>
      <c r="B80" s="82" t="s">
        <v>192</v>
      </c>
      <c r="C80" s="76" t="str">
        <f t="shared" si="5"/>
        <v>Nguyễn Tiến Nam</v>
      </c>
      <c r="D80" s="84"/>
      <c r="E80" s="86">
        <v>43703</v>
      </c>
      <c r="F80" s="86"/>
      <c r="G80" s="65"/>
      <c r="H80" s="65">
        <v>99</v>
      </c>
      <c r="I80" s="65">
        <v>18</v>
      </c>
      <c r="J80" s="65">
        <v>6</v>
      </c>
      <c r="K80" s="87" t="s">
        <v>25</v>
      </c>
      <c r="L80" s="104">
        <f t="shared" si="6"/>
        <v>18.365472910927455</v>
      </c>
      <c r="M80" s="87"/>
      <c r="N80" s="87"/>
      <c r="O80" s="87"/>
      <c r="P80" s="87"/>
      <c r="Q80" s="87"/>
      <c r="R80" s="87"/>
      <c r="S80" s="87"/>
      <c r="T80" s="87"/>
      <c r="U80" s="79"/>
      <c r="V80" s="79"/>
      <c r="W80" s="79"/>
      <c r="X80" s="79"/>
      <c r="Y80" s="79"/>
      <c r="Z80" s="79"/>
      <c r="AA80" s="79"/>
      <c r="AB80" s="88" t="s">
        <v>19</v>
      </c>
      <c r="AC80" s="106" t="str">
        <f t="shared" si="7"/>
        <v>B</v>
      </c>
      <c r="AD80" s="107" t="str">
        <f t="shared" si="8"/>
        <v>Thừa cân</v>
      </c>
      <c r="AE80" s="61">
        <v>5</v>
      </c>
      <c r="AF80" s="61" t="s">
        <v>22</v>
      </c>
      <c r="AH80" s="125"/>
    </row>
    <row r="81" spans="1:34" ht="15.75">
      <c r="A81" s="65">
        <v>6</v>
      </c>
      <c r="B81" s="82" t="s">
        <v>193</v>
      </c>
      <c r="C81" s="76" t="str">
        <f t="shared" si="5"/>
        <v>Lê Nguyễn Gia Huy</v>
      </c>
      <c r="D81" s="84"/>
      <c r="E81" s="86">
        <v>43473</v>
      </c>
      <c r="F81" s="86"/>
      <c r="G81" s="65"/>
      <c r="H81" s="65">
        <v>101.4</v>
      </c>
      <c r="I81" s="65">
        <v>19</v>
      </c>
      <c r="J81" s="65">
        <v>6</v>
      </c>
      <c r="K81" s="87" t="s">
        <v>25</v>
      </c>
      <c r="L81" s="104">
        <f t="shared" si="6"/>
        <v>18.478967045193716</v>
      </c>
      <c r="M81" s="87"/>
      <c r="N81" s="87"/>
      <c r="O81" s="87"/>
      <c r="P81" s="87"/>
      <c r="Q81" s="87"/>
      <c r="R81" s="87"/>
      <c r="S81" s="87"/>
      <c r="T81" s="87"/>
      <c r="U81" s="79"/>
      <c r="V81" s="79"/>
      <c r="W81" s="79"/>
      <c r="X81" s="79"/>
      <c r="Y81" s="79"/>
      <c r="Z81" s="79"/>
      <c r="AA81" s="79"/>
      <c r="AB81" s="88" t="s">
        <v>19</v>
      </c>
      <c r="AC81" s="106" t="str">
        <f t="shared" si="7"/>
        <v>B</v>
      </c>
      <c r="AD81" s="107" t="str">
        <f t="shared" si="8"/>
        <v>Thừa cân</v>
      </c>
      <c r="AE81" s="61">
        <v>6</v>
      </c>
      <c r="AF81" s="61" t="s">
        <v>139</v>
      </c>
      <c r="AH81" s="125"/>
    </row>
    <row r="82" spans="1:34" ht="15.75">
      <c r="A82" s="65">
        <v>7</v>
      </c>
      <c r="B82" s="82" t="s">
        <v>194</v>
      </c>
      <c r="C82" s="76" t="str">
        <f t="shared" si="5"/>
        <v>Nguyễn Hữu Tấn Phát</v>
      </c>
      <c r="D82" s="84"/>
      <c r="E82" s="86">
        <v>43792</v>
      </c>
      <c r="F82" s="86"/>
      <c r="G82" s="65"/>
      <c r="H82" s="65">
        <v>88</v>
      </c>
      <c r="I82" s="65">
        <v>10.8</v>
      </c>
      <c r="J82" s="65">
        <v>7</v>
      </c>
      <c r="K82" s="87" t="s">
        <v>25</v>
      </c>
      <c r="L82" s="104">
        <f t="shared" si="6"/>
        <v>13.946280991735538</v>
      </c>
      <c r="M82" s="87"/>
      <c r="N82" s="87"/>
      <c r="O82" s="87"/>
      <c r="P82" s="87" t="s">
        <v>25</v>
      </c>
      <c r="Q82" s="87"/>
      <c r="R82" s="87"/>
      <c r="S82" s="87"/>
      <c r="T82" s="87"/>
      <c r="U82" s="79"/>
      <c r="V82" s="79"/>
      <c r="W82" s="79"/>
      <c r="X82" s="79"/>
      <c r="Y82" s="79"/>
      <c r="Z82" s="79"/>
      <c r="AA82" s="79"/>
      <c r="AB82" s="88" t="s">
        <v>19</v>
      </c>
      <c r="AC82" s="106" t="str">
        <f t="shared" si="7"/>
        <v>B</v>
      </c>
      <c r="AD82" s="107" t="str">
        <f t="shared" si="8"/>
        <v>Suy dinh dưỡng cân nặng</v>
      </c>
      <c r="AE82" s="61">
        <v>7</v>
      </c>
      <c r="AF82" s="61" t="s">
        <v>138</v>
      </c>
      <c r="AH82" s="125"/>
    </row>
    <row r="83" spans="1:35" ht="18" customHeight="1">
      <c r="A83" s="65">
        <v>8</v>
      </c>
      <c r="B83" s="82" t="s">
        <v>195</v>
      </c>
      <c r="C83" s="76" t="str">
        <f t="shared" si="5"/>
        <v>Nguyễn Anh Tú</v>
      </c>
      <c r="D83" s="84"/>
      <c r="E83" s="86">
        <v>43612</v>
      </c>
      <c r="F83" s="86"/>
      <c r="G83" s="65"/>
      <c r="H83" s="65">
        <v>90</v>
      </c>
      <c r="I83" s="65">
        <v>11.3</v>
      </c>
      <c r="J83" s="65" t="s">
        <v>95</v>
      </c>
      <c r="K83" s="87" t="s">
        <v>25</v>
      </c>
      <c r="L83" s="104">
        <f t="shared" si="6"/>
        <v>13.950617283950617</v>
      </c>
      <c r="M83" s="87"/>
      <c r="N83" s="87"/>
      <c r="O83" s="87"/>
      <c r="P83" s="87"/>
      <c r="Q83" s="87"/>
      <c r="R83" s="87"/>
      <c r="S83" s="87"/>
      <c r="T83" s="87"/>
      <c r="U83" s="79"/>
      <c r="V83" s="79"/>
      <c r="W83" s="79"/>
      <c r="X83" s="79"/>
      <c r="Y83" s="79"/>
      <c r="Z83" s="79"/>
      <c r="AA83" s="79"/>
      <c r="AB83" s="88" t="s">
        <v>19</v>
      </c>
      <c r="AC83" s="106" t="str">
        <f t="shared" si="7"/>
        <v>B</v>
      </c>
      <c r="AD83" s="107" t="str">
        <f t="shared" si="8"/>
        <v>Suy dinh dưỡng cân nặng, suy dinh dưỡng chiều cao</v>
      </c>
      <c r="AE83" s="61">
        <v>8</v>
      </c>
      <c r="AF83" s="61" t="s">
        <v>141</v>
      </c>
      <c r="AH83" s="125"/>
      <c r="AI83" s="125"/>
    </row>
    <row r="84" spans="1:35" ht="15.75" customHeight="1">
      <c r="A84" s="65">
        <v>9</v>
      </c>
      <c r="B84" s="82" t="s">
        <v>197</v>
      </c>
      <c r="C84" s="76" t="str">
        <f t="shared" si="5"/>
        <v>Phạm Thị Thanh Thảo</v>
      </c>
      <c r="D84" s="84"/>
      <c r="E84" s="65"/>
      <c r="F84" s="86">
        <v>43704</v>
      </c>
      <c r="G84" s="65"/>
      <c r="H84" s="65">
        <v>99</v>
      </c>
      <c r="I84" s="65">
        <v>19.7</v>
      </c>
      <c r="J84" s="65">
        <v>4</v>
      </c>
      <c r="K84" s="87" t="s">
        <v>24</v>
      </c>
      <c r="L84" s="104">
        <f t="shared" si="6"/>
        <v>20.099989796959495</v>
      </c>
      <c r="M84" s="87"/>
      <c r="N84" s="87"/>
      <c r="O84" s="87"/>
      <c r="P84" s="87"/>
      <c r="Q84" s="87"/>
      <c r="R84" s="87"/>
      <c r="S84" s="87"/>
      <c r="T84" s="87"/>
      <c r="U84" s="79"/>
      <c r="V84" s="79"/>
      <c r="W84" s="79"/>
      <c r="X84" s="79"/>
      <c r="Y84" s="79"/>
      <c r="Z84" s="79"/>
      <c r="AA84" s="79"/>
      <c r="AB84" s="88" t="s">
        <v>19</v>
      </c>
      <c r="AC84" s="106" t="str">
        <f t="shared" si="7"/>
        <v>C</v>
      </c>
      <c r="AD84" s="107" t="str">
        <f t="shared" si="8"/>
        <v>Béo phì</v>
      </c>
      <c r="AE84" s="61">
        <v>9</v>
      </c>
      <c r="AF84" s="61" t="s">
        <v>143</v>
      </c>
      <c r="AH84" s="125"/>
      <c r="AI84" s="125"/>
    </row>
    <row r="85" spans="1:35" ht="15.75">
      <c r="A85" s="65">
        <v>10</v>
      </c>
      <c r="B85" s="82" t="s">
        <v>198</v>
      </c>
      <c r="C85" s="76" t="str">
        <f t="shared" si="5"/>
        <v>Nguyễn Thanh Sang</v>
      </c>
      <c r="D85" s="84"/>
      <c r="E85" s="86">
        <v>43551</v>
      </c>
      <c r="F85" s="86"/>
      <c r="G85" s="65"/>
      <c r="H85" s="65">
        <v>97</v>
      </c>
      <c r="I85" s="65">
        <v>14.4</v>
      </c>
      <c r="J85" s="65">
        <v>5</v>
      </c>
      <c r="K85" s="87" t="s">
        <v>32</v>
      </c>
      <c r="L85" s="104">
        <f t="shared" si="6"/>
        <v>15.304495695610585</v>
      </c>
      <c r="M85" s="87"/>
      <c r="N85" s="87"/>
      <c r="O85" s="87"/>
      <c r="P85" s="87"/>
      <c r="Q85" s="87"/>
      <c r="R85" s="87"/>
      <c r="S85" s="87"/>
      <c r="T85" s="87"/>
      <c r="U85" s="79"/>
      <c r="V85" s="79"/>
      <c r="W85" s="79"/>
      <c r="X85" s="79"/>
      <c r="Y85" s="79"/>
      <c r="Z85" s="79"/>
      <c r="AA85" s="79"/>
      <c r="AB85" s="88" t="s">
        <v>19</v>
      </c>
      <c r="AC85" s="106" t="str">
        <f t="shared" si="7"/>
        <v>A</v>
      </c>
      <c r="AD85" s="107" t="str">
        <f t="shared" si="8"/>
        <v>Không</v>
      </c>
      <c r="AE85" s="118" t="s">
        <v>95</v>
      </c>
      <c r="AF85" s="61" t="s">
        <v>196</v>
      </c>
      <c r="AH85" s="125"/>
      <c r="AI85" s="125"/>
    </row>
    <row r="86" spans="1:35" ht="15.75">
      <c r="A86" s="65">
        <v>11</v>
      </c>
      <c r="B86" s="82" t="s">
        <v>199</v>
      </c>
      <c r="C86" s="76" t="str">
        <f t="shared" si="5"/>
        <v>Lê Hoàng Yến</v>
      </c>
      <c r="D86" s="84"/>
      <c r="E86" s="86"/>
      <c r="F86" s="86">
        <v>43743</v>
      </c>
      <c r="G86" s="65"/>
      <c r="H86" s="65">
        <v>95</v>
      </c>
      <c r="I86" s="65">
        <v>14</v>
      </c>
      <c r="J86" s="65">
        <v>5</v>
      </c>
      <c r="K86" s="87" t="s">
        <v>32</v>
      </c>
      <c r="L86" s="104">
        <f t="shared" si="6"/>
        <v>15.512465373961218</v>
      </c>
      <c r="M86" s="87"/>
      <c r="N86" s="87"/>
      <c r="O86" s="87"/>
      <c r="P86" s="87"/>
      <c r="Q86" s="87"/>
      <c r="R86" s="87"/>
      <c r="S86" s="87"/>
      <c r="T86" s="87"/>
      <c r="U86" s="79"/>
      <c r="V86" s="79"/>
      <c r="W86" s="79"/>
      <c r="X86" s="79"/>
      <c r="Y86" s="79"/>
      <c r="Z86" s="79"/>
      <c r="AA86" s="79"/>
      <c r="AB86" s="88" t="s">
        <v>19</v>
      </c>
      <c r="AC86" s="106" t="str">
        <f t="shared" si="7"/>
        <v>A</v>
      </c>
      <c r="AD86" s="107" t="str">
        <f t="shared" si="8"/>
        <v>Không</v>
      </c>
      <c r="AE86" s="61" t="s">
        <v>96</v>
      </c>
      <c r="AF86" s="61" t="s">
        <v>145</v>
      </c>
      <c r="AH86" s="125"/>
      <c r="AI86" s="125"/>
    </row>
    <row r="87" spans="1:35" ht="15.75">
      <c r="A87" s="65">
        <v>12</v>
      </c>
      <c r="B87" s="82" t="s">
        <v>200</v>
      </c>
      <c r="C87" s="76" t="str">
        <f t="shared" si="5"/>
        <v>Nguyễn Vũ Nhật Minh</v>
      </c>
      <c r="D87" s="84"/>
      <c r="E87" s="86">
        <v>43592</v>
      </c>
      <c r="F87" s="86"/>
      <c r="G87" s="65"/>
      <c r="H87" s="65">
        <v>98.2</v>
      </c>
      <c r="I87" s="65">
        <v>15</v>
      </c>
      <c r="J87" s="65">
        <v>5</v>
      </c>
      <c r="K87" s="87" t="s">
        <v>32</v>
      </c>
      <c r="L87" s="104">
        <f t="shared" si="6"/>
        <v>15.554937966907389</v>
      </c>
      <c r="M87" s="87"/>
      <c r="N87" s="87"/>
      <c r="O87" s="87"/>
      <c r="P87" s="87"/>
      <c r="Q87" s="87"/>
      <c r="R87" s="87"/>
      <c r="S87" s="87"/>
      <c r="T87" s="87"/>
      <c r="U87" s="79"/>
      <c r="V87" s="79"/>
      <c r="W87" s="79"/>
      <c r="X87" s="79"/>
      <c r="Y87" s="79"/>
      <c r="Z87" s="79"/>
      <c r="AA87" s="79"/>
      <c r="AB87" s="88" t="s">
        <v>19</v>
      </c>
      <c r="AC87" s="106" t="str">
        <f t="shared" si="7"/>
        <v>A</v>
      </c>
      <c r="AD87" s="107" t="str">
        <f t="shared" si="8"/>
        <v>Không</v>
      </c>
      <c r="AE87" s="61" t="s">
        <v>97</v>
      </c>
      <c r="AF87" s="61" t="s">
        <v>147</v>
      </c>
      <c r="AH87" s="125"/>
      <c r="AI87" s="125"/>
    </row>
    <row r="88" spans="1:35" ht="15.75">
      <c r="A88" s="65">
        <v>13</v>
      </c>
      <c r="B88" s="82" t="s">
        <v>201</v>
      </c>
      <c r="C88" s="76" t="str">
        <f t="shared" si="5"/>
        <v>Nguyễn Ngọc Tường Vy</v>
      </c>
      <c r="D88" s="84"/>
      <c r="E88" s="86"/>
      <c r="F88" s="86">
        <v>43730</v>
      </c>
      <c r="G88" s="65"/>
      <c r="H88" s="65">
        <v>88.4</v>
      </c>
      <c r="I88" s="65">
        <v>12.6</v>
      </c>
      <c r="J88" s="65">
        <v>5</v>
      </c>
      <c r="K88" s="87" t="s">
        <v>32</v>
      </c>
      <c r="L88" s="104">
        <f t="shared" si="6"/>
        <v>16.123748489998153</v>
      </c>
      <c r="M88" s="87"/>
      <c r="N88" s="87"/>
      <c r="O88" s="87"/>
      <c r="P88" s="87"/>
      <c r="Q88" s="87"/>
      <c r="R88" s="87"/>
      <c r="S88" s="87"/>
      <c r="T88" s="87"/>
      <c r="U88" s="79"/>
      <c r="V88" s="79"/>
      <c r="W88" s="79"/>
      <c r="X88" s="79"/>
      <c r="Y88" s="79"/>
      <c r="Z88" s="79"/>
      <c r="AA88" s="79"/>
      <c r="AB88" s="88" t="s">
        <v>19</v>
      </c>
      <c r="AC88" s="106" t="str">
        <f t="shared" si="7"/>
        <v>A</v>
      </c>
      <c r="AD88" s="107" t="str">
        <f t="shared" si="8"/>
        <v>Không</v>
      </c>
      <c r="AE88" s="61" t="s">
        <v>98</v>
      </c>
      <c r="AF88" s="61" t="s">
        <v>144</v>
      </c>
      <c r="AH88" s="125"/>
      <c r="AI88" s="125"/>
    </row>
    <row r="89" spans="1:35" ht="15.75">
      <c r="A89" s="65">
        <v>14</v>
      </c>
      <c r="B89" s="82" t="s">
        <v>202</v>
      </c>
      <c r="C89" s="76" t="str">
        <f t="shared" si="5"/>
        <v>Huỳnh Thị Diễm My</v>
      </c>
      <c r="D89" s="84"/>
      <c r="E89" s="86"/>
      <c r="F89" s="86">
        <v>43654</v>
      </c>
      <c r="G89" s="65"/>
      <c r="H89" s="65">
        <v>90</v>
      </c>
      <c r="I89" s="65">
        <v>12.8</v>
      </c>
      <c r="J89" s="65">
        <v>5</v>
      </c>
      <c r="K89" s="87" t="s">
        <v>32</v>
      </c>
      <c r="L89" s="104">
        <f t="shared" si="6"/>
        <v>15.802469135802468</v>
      </c>
      <c r="M89" s="87"/>
      <c r="N89" s="87"/>
      <c r="O89" s="87"/>
      <c r="P89" s="87"/>
      <c r="Q89" s="87"/>
      <c r="R89" s="87"/>
      <c r="S89" s="87"/>
      <c r="T89" s="87"/>
      <c r="U89" s="79"/>
      <c r="V89" s="79"/>
      <c r="W89" s="79"/>
      <c r="X89" s="79"/>
      <c r="Y89" s="79"/>
      <c r="Z89" s="79"/>
      <c r="AA89" s="79"/>
      <c r="AB89" s="88" t="s">
        <v>19</v>
      </c>
      <c r="AC89" s="106" t="str">
        <f t="shared" si="7"/>
        <v>A</v>
      </c>
      <c r="AD89" s="107" t="str">
        <f t="shared" si="8"/>
        <v>Không</v>
      </c>
      <c r="AE89" s="61" t="s">
        <v>99</v>
      </c>
      <c r="AF89" s="61" t="s">
        <v>142</v>
      </c>
      <c r="AH89" s="125"/>
      <c r="AI89" s="125"/>
    </row>
    <row r="90" spans="1:35" ht="15.75">
      <c r="A90" s="65">
        <v>15</v>
      </c>
      <c r="B90" s="82" t="s">
        <v>203</v>
      </c>
      <c r="C90" s="76" t="str">
        <f t="shared" si="5"/>
        <v>Nguyễn Lê Ngọc Nhi</v>
      </c>
      <c r="D90" s="84"/>
      <c r="E90" s="65"/>
      <c r="F90" s="86">
        <v>43751</v>
      </c>
      <c r="G90" s="65"/>
      <c r="H90" s="65">
        <v>93</v>
      </c>
      <c r="I90" s="65">
        <v>13.2</v>
      </c>
      <c r="J90" s="65">
        <v>5</v>
      </c>
      <c r="K90" s="87" t="s">
        <v>32</v>
      </c>
      <c r="L90" s="104">
        <f t="shared" si="6"/>
        <v>15.261879986125564</v>
      </c>
      <c r="M90" s="87"/>
      <c r="N90" s="87"/>
      <c r="O90" s="87"/>
      <c r="P90" s="87"/>
      <c r="Q90" s="87"/>
      <c r="R90" s="87"/>
      <c r="S90" s="87"/>
      <c r="T90" s="87"/>
      <c r="U90" s="79"/>
      <c r="V90" s="79"/>
      <c r="W90" s="79"/>
      <c r="X90" s="79"/>
      <c r="Y90" s="79"/>
      <c r="Z90" s="79"/>
      <c r="AA90" s="79"/>
      <c r="AB90" s="88" t="s">
        <v>19</v>
      </c>
      <c r="AC90" s="106" t="str">
        <f t="shared" si="7"/>
        <v>A</v>
      </c>
      <c r="AD90" s="107" t="str">
        <f t="shared" si="8"/>
        <v>Không</v>
      </c>
      <c r="AE90" s="61" t="s">
        <v>100</v>
      </c>
      <c r="AF90" s="61" t="s">
        <v>153</v>
      </c>
      <c r="AH90" s="125"/>
      <c r="AI90" s="125"/>
    </row>
    <row r="91" spans="1:32" ht="15.75">
      <c r="A91" s="65">
        <v>16</v>
      </c>
      <c r="B91" s="82" t="s">
        <v>204</v>
      </c>
      <c r="C91" s="76" t="str">
        <f t="shared" si="5"/>
        <v>Lê Thùy Hoài An</v>
      </c>
      <c r="D91" s="84"/>
      <c r="E91" s="86"/>
      <c r="F91" s="86">
        <v>43657</v>
      </c>
      <c r="G91" s="65"/>
      <c r="H91" s="65">
        <v>98.5</v>
      </c>
      <c r="I91" s="65">
        <v>12.7</v>
      </c>
      <c r="J91" s="65">
        <v>5</v>
      </c>
      <c r="K91" s="87" t="s">
        <v>32</v>
      </c>
      <c r="L91" s="104">
        <f t="shared" si="6"/>
        <v>13.089747223582158</v>
      </c>
      <c r="M91" s="87"/>
      <c r="N91" s="87"/>
      <c r="O91" s="87"/>
      <c r="P91" s="87"/>
      <c r="Q91" s="87"/>
      <c r="R91" s="87"/>
      <c r="S91" s="87"/>
      <c r="T91" s="87"/>
      <c r="U91" s="79"/>
      <c r="V91" s="79"/>
      <c r="W91" s="79"/>
      <c r="X91" s="79"/>
      <c r="Y91" s="79"/>
      <c r="Z91" s="79"/>
      <c r="AA91" s="79"/>
      <c r="AB91" s="88" t="s">
        <v>19</v>
      </c>
      <c r="AC91" s="106" t="str">
        <f t="shared" si="7"/>
        <v>A</v>
      </c>
      <c r="AD91" s="107" t="str">
        <f t="shared" si="8"/>
        <v>Không</v>
      </c>
      <c r="AE91" s="61" t="s">
        <v>101</v>
      </c>
      <c r="AF91" s="61" t="s">
        <v>150</v>
      </c>
    </row>
    <row r="92" spans="1:32" ht="15.75">
      <c r="A92" s="65">
        <v>17</v>
      </c>
      <c r="B92" s="82" t="s">
        <v>205</v>
      </c>
      <c r="C92" s="76" t="str">
        <f t="shared" si="5"/>
        <v>Lê Văn Minh Đăng</v>
      </c>
      <c r="D92" s="84"/>
      <c r="E92" s="86">
        <v>43491</v>
      </c>
      <c r="F92" s="65"/>
      <c r="G92" s="65"/>
      <c r="H92" s="65">
        <v>97</v>
      </c>
      <c r="I92" s="65">
        <v>15</v>
      </c>
      <c r="J92" s="65">
        <v>5</v>
      </c>
      <c r="K92" s="87" t="s">
        <v>32</v>
      </c>
      <c r="L92" s="104">
        <f t="shared" si="6"/>
        <v>15.942183016261026</v>
      </c>
      <c r="M92" s="87"/>
      <c r="N92" s="87"/>
      <c r="O92" s="87"/>
      <c r="P92" s="87"/>
      <c r="Q92" s="87"/>
      <c r="R92" s="87"/>
      <c r="S92" s="87"/>
      <c r="T92" s="87"/>
      <c r="U92" s="79"/>
      <c r="V92" s="79"/>
      <c r="W92" s="79"/>
      <c r="X92" s="79"/>
      <c r="Y92" s="79"/>
      <c r="Z92" s="79"/>
      <c r="AA92" s="79"/>
      <c r="AB92" s="88" t="s">
        <v>19</v>
      </c>
      <c r="AC92" s="106" t="str">
        <f t="shared" si="7"/>
        <v>A</v>
      </c>
      <c r="AD92" s="107" t="str">
        <f t="shared" si="8"/>
        <v>Không</v>
      </c>
      <c r="AE92" s="61" t="s">
        <v>123</v>
      </c>
      <c r="AF92" s="61" t="s">
        <v>148</v>
      </c>
    </row>
    <row r="93" spans="1:30" ht="15.75">
      <c r="A93" s="65">
        <v>18</v>
      </c>
      <c r="B93" s="82" t="s">
        <v>206</v>
      </c>
      <c r="C93" s="76" t="str">
        <f t="shared" si="5"/>
        <v>Nguyễn Đăng Khôi</v>
      </c>
      <c r="D93" s="84"/>
      <c r="E93" s="86">
        <v>43751</v>
      </c>
      <c r="F93" s="65"/>
      <c r="G93" s="65"/>
      <c r="H93" s="65">
        <v>97</v>
      </c>
      <c r="I93" s="65">
        <v>15.1</v>
      </c>
      <c r="J93" s="65">
        <v>5</v>
      </c>
      <c r="K93" s="87" t="s">
        <v>32</v>
      </c>
      <c r="L93" s="104">
        <f t="shared" si="6"/>
        <v>16.048464236369433</v>
      </c>
      <c r="M93" s="87"/>
      <c r="N93" s="87"/>
      <c r="O93" s="87"/>
      <c r="P93" s="87"/>
      <c r="Q93" s="87"/>
      <c r="R93" s="87"/>
      <c r="S93" s="87"/>
      <c r="T93" s="87"/>
      <c r="U93" s="79"/>
      <c r="V93" s="79"/>
      <c r="W93" s="79"/>
      <c r="X93" s="79"/>
      <c r="Y93" s="79"/>
      <c r="Z93" s="79"/>
      <c r="AA93" s="79"/>
      <c r="AB93" s="88" t="s">
        <v>19</v>
      </c>
      <c r="AC93" s="106" t="str">
        <f t="shared" si="7"/>
        <v>A</v>
      </c>
      <c r="AD93" s="107" t="str">
        <f t="shared" si="8"/>
        <v>Không</v>
      </c>
    </row>
    <row r="94" spans="1:30" ht="15.75">
      <c r="A94" s="65">
        <v>19</v>
      </c>
      <c r="B94" s="82" t="s">
        <v>207</v>
      </c>
      <c r="C94" s="76" t="str">
        <f t="shared" si="5"/>
        <v>Lương Ngọc An Nhiên</v>
      </c>
      <c r="D94" s="84"/>
      <c r="E94" s="86"/>
      <c r="F94" s="86">
        <v>43713</v>
      </c>
      <c r="G94" s="65"/>
      <c r="H94" s="65">
        <v>93</v>
      </c>
      <c r="I94" s="65">
        <v>12.8</v>
      </c>
      <c r="J94" s="65">
        <v>5</v>
      </c>
      <c r="K94" s="87" t="s">
        <v>32</v>
      </c>
      <c r="L94" s="104">
        <f t="shared" si="6"/>
        <v>14.79939877442479</v>
      </c>
      <c r="M94" s="87"/>
      <c r="N94" s="87"/>
      <c r="O94" s="87"/>
      <c r="P94" s="87"/>
      <c r="Q94" s="87"/>
      <c r="R94" s="87"/>
      <c r="S94" s="87"/>
      <c r="T94" s="87"/>
      <c r="U94" s="79"/>
      <c r="V94" s="79"/>
      <c r="W94" s="79"/>
      <c r="X94" s="79"/>
      <c r="Y94" s="79"/>
      <c r="Z94" s="79"/>
      <c r="AA94" s="79"/>
      <c r="AB94" s="88" t="s">
        <v>19</v>
      </c>
      <c r="AC94" s="106" t="str">
        <f t="shared" si="7"/>
        <v>A</v>
      </c>
      <c r="AD94" s="107" t="str">
        <f t="shared" si="8"/>
        <v>Không</v>
      </c>
    </row>
    <row r="95" spans="1:30" ht="15.75">
      <c r="A95" s="65">
        <v>20</v>
      </c>
      <c r="B95" s="82" t="s">
        <v>208</v>
      </c>
      <c r="C95" s="76" t="str">
        <f t="shared" si="5"/>
        <v>Lê Gia Huy</v>
      </c>
      <c r="D95" s="84"/>
      <c r="E95" s="86">
        <v>43623</v>
      </c>
      <c r="F95" s="86"/>
      <c r="G95" s="65"/>
      <c r="H95" s="65">
        <v>95.5</v>
      </c>
      <c r="I95" s="65">
        <v>15.9</v>
      </c>
      <c r="J95" s="65">
        <v>5</v>
      </c>
      <c r="K95" s="87" t="s">
        <v>32</v>
      </c>
      <c r="L95" s="104">
        <f t="shared" si="6"/>
        <v>17.433732627943314</v>
      </c>
      <c r="M95" s="87"/>
      <c r="N95" s="87"/>
      <c r="O95" s="87"/>
      <c r="P95" s="87"/>
      <c r="Q95" s="87"/>
      <c r="R95" s="87"/>
      <c r="S95" s="87"/>
      <c r="T95" s="87"/>
      <c r="U95" s="79"/>
      <c r="V95" s="79"/>
      <c r="W95" s="79"/>
      <c r="X95" s="79"/>
      <c r="Y95" s="79"/>
      <c r="Z95" s="79"/>
      <c r="AA95" s="79"/>
      <c r="AB95" s="88" t="s">
        <v>19</v>
      </c>
      <c r="AC95" s="106" t="str">
        <f t="shared" si="7"/>
        <v>A</v>
      </c>
      <c r="AD95" s="107" t="str">
        <f t="shared" si="8"/>
        <v>Không</v>
      </c>
    </row>
    <row r="96" spans="1:30" ht="15.75">
      <c r="A96" s="65">
        <v>21</v>
      </c>
      <c r="B96" s="82" t="s">
        <v>209</v>
      </c>
      <c r="C96" s="76" t="str">
        <f t="shared" si="5"/>
        <v>Trần Thị Quỳnh Chi</v>
      </c>
      <c r="D96" s="84"/>
      <c r="E96" s="86"/>
      <c r="F96" s="86">
        <v>43636</v>
      </c>
      <c r="G96" s="65"/>
      <c r="H96" s="65">
        <v>96</v>
      </c>
      <c r="I96" s="65">
        <v>14.9</v>
      </c>
      <c r="J96" s="65">
        <v>5</v>
      </c>
      <c r="K96" s="87" t="s">
        <v>32</v>
      </c>
      <c r="L96" s="104">
        <f t="shared" si="6"/>
        <v>16.16753472222222</v>
      </c>
      <c r="M96" s="87"/>
      <c r="N96" s="87"/>
      <c r="O96" s="87"/>
      <c r="P96" s="87"/>
      <c r="Q96" s="87"/>
      <c r="R96" s="87"/>
      <c r="S96" s="87"/>
      <c r="T96" s="87"/>
      <c r="U96" s="79"/>
      <c r="V96" s="79"/>
      <c r="W96" s="79"/>
      <c r="X96" s="79"/>
      <c r="Y96" s="79"/>
      <c r="Z96" s="79"/>
      <c r="AA96" s="79"/>
      <c r="AB96" s="88" t="s">
        <v>19</v>
      </c>
      <c r="AC96" s="106" t="str">
        <f t="shared" si="7"/>
        <v>A</v>
      </c>
      <c r="AD96" s="107" t="str">
        <f t="shared" si="8"/>
        <v>Không</v>
      </c>
    </row>
    <row r="97" spans="1:30" ht="15.75">
      <c r="A97" s="65">
        <v>22</v>
      </c>
      <c r="B97" s="82" t="s">
        <v>210</v>
      </c>
      <c r="C97" s="76" t="str">
        <f t="shared" si="5"/>
        <v>Phạm Duy Khánh</v>
      </c>
      <c r="D97" s="84"/>
      <c r="E97" s="86">
        <v>43650</v>
      </c>
      <c r="F97" s="65"/>
      <c r="G97" s="65"/>
      <c r="H97" s="65">
        <v>97.5</v>
      </c>
      <c r="I97" s="65">
        <v>15</v>
      </c>
      <c r="J97" s="65">
        <v>5</v>
      </c>
      <c r="K97" s="87" t="s">
        <v>32</v>
      </c>
      <c r="L97" s="104">
        <f t="shared" si="6"/>
        <v>15.779092702169626</v>
      </c>
      <c r="M97" s="87"/>
      <c r="N97" s="87"/>
      <c r="O97" s="87"/>
      <c r="P97" s="87"/>
      <c r="Q97" s="87"/>
      <c r="R97" s="87"/>
      <c r="S97" s="87"/>
      <c r="T97" s="87"/>
      <c r="U97" s="79"/>
      <c r="V97" s="79"/>
      <c r="W97" s="79"/>
      <c r="X97" s="79"/>
      <c r="Y97" s="79"/>
      <c r="Z97" s="79"/>
      <c r="AA97" s="79"/>
      <c r="AB97" s="88" t="s">
        <v>19</v>
      </c>
      <c r="AC97" s="106" t="str">
        <f t="shared" si="7"/>
        <v>A</v>
      </c>
      <c r="AD97" s="107" t="str">
        <f t="shared" si="8"/>
        <v>Không</v>
      </c>
    </row>
    <row r="98" spans="1:30" ht="15.75">
      <c r="A98" s="65">
        <v>23</v>
      </c>
      <c r="B98" s="82" t="s">
        <v>211</v>
      </c>
      <c r="C98" s="76" t="str">
        <f t="shared" si="5"/>
        <v>Phan Thị Kim Khánh</v>
      </c>
      <c r="D98" s="84"/>
      <c r="E98" s="65"/>
      <c r="F98" s="86">
        <v>43506</v>
      </c>
      <c r="G98" s="65"/>
      <c r="H98" s="65">
        <v>92</v>
      </c>
      <c r="I98" s="65">
        <v>12.2</v>
      </c>
      <c r="J98" s="65">
        <v>5</v>
      </c>
      <c r="K98" s="87" t="s">
        <v>32</v>
      </c>
      <c r="L98" s="104">
        <f t="shared" si="6"/>
        <v>14.41398865784499</v>
      </c>
      <c r="M98" s="87"/>
      <c r="N98" s="87"/>
      <c r="O98" s="87"/>
      <c r="P98" s="87"/>
      <c r="Q98" s="87"/>
      <c r="R98" s="87"/>
      <c r="S98" s="87"/>
      <c r="T98" s="87"/>
      <c r="U98" s="79"/>
      <c r="V98" s="79"/>
      <c r="W98" s="79"/>
      <c r="X98" s="79"/>
      <c r="Y98" s="79"/>
      <c r="Z98" s="79"/>
      <c r="AA98" s="79"/>
      <c r="AB98" s="88" t="s">
        <v>19</v>
      </c>
      <c r="AC98" s="106" t="str">
        <f t="shared" si="7"/>
        <v>A</v>
      </c>
      <c r="AD98" s="107" t="str">
        <f t="shared" si="8"/>
        <v>Không</v>
      </c>
    </row>
    <row r="99" spans="1:30" ht="15.75">
      <c r="A99" s="65">
        <v>24</v>
      </c>
      <c r="B99" s="82" t="s">
        <v>212</v>
      </c>
      <c r="C99" s="76" t="str">
        <f t="shared" si="5"/>
        <v>Trần Dương Đức Trí</v>
      </c>
      <c r="D99" s="84"/>
      <c r="E99" s="86">
        <v>43690</v>
      </c>
      <c r="F99" s="86"/>
      <c r="G99" s="65"/>
      <c r="H99" s="65">
        <v>91.5</v>
      </c>
      <c r="I99" s="65">
        <v>12.5</v>
      </c>
      <c r="J99" s="65">
        <v>5</v>
      </c>
      <c r="K99" s="87" t="s">
        <v>32</v>
      </c>
      <c r="L99" s="104">
        <f t="shared" si="6"/>
        <v>14.930275612887813</v>
      </c>
      <c r="M99" s="87"/>
      <c r="N99" s="87"/>
      <c r="O99" s="87"/>
      <c r="P99" s="87"/>
      <c r="Q99" s="87"/>
      <c r="R99" s="87"/>
      <c r="S99" s="87"/>
      <c r="T99" s="87"/>
      <c r="U99" s="79"/>
      <c r="V99" s="79"/>
      <c r="W99" s="79"/>
      <c r="X99" s="79"/>
      <c r="Y99" s="79"/>
      <c r="Z99" s="79"/>
      <c r="AA99" s="79"/>
      <c r="AB99" s="88" t="s">
        <v>19</v>
      </c>
      <c r="AC99" s="106" t="str">
        <f t="shared" si="7"/>
        <v>A</v>
      </c>
      <c r="AD99" s="107" t="str">
        <f t="shared" si="8"/>
        <v>Không</v>
      </c>
    </row>
    <row r="100" spans="1:30" ht="15.75">
      <c r="A100" s="65">
        <v>25</v>
      </c>
      <c r="B100" s="82" t="s">
        <v>213</v>
      </c>
      <c r="C100" s="76" t="str">
        <f t="shared" si="5"/>
        <v>Hồ Anh Tài</v>
      </c>
      <c r="D100" s="84"/>
      <c r="E100" s="86">
        <v>43771</v>
      </c>
      <c r="F100" s="86"/>
      <c r="G100" s="65"/>
      <c r="H100" s="65">
        <v>92</v>
      </c>
      <c r="I100" s="65">
        <v>12.8</v>
      </c>
      <c r="J100" s="65">
        <v>5</v>
      </c>
      <c r="K100" s="87" t="s">
        <v>32</v>
      </c>
      <c r="L100" s="104">
        <f t="shared" si="6"/>
        <v>15.122873345935728</v>
      </c>
      <c r="M100" s="87"/>
      <c r="N100" s="87"/>
      <c r="O100" s="87"/>
      <c r="P100" s="87"/>
      <c r="Q100" s="87"/>
      <c r="R100" s="87"/>
      <c r="S100" s="87"/>
      <c r="T100" s="87"/>
      <c r="U100" s="79"/>
      <c r="V100" s="79"/>
      <c r="W100" s="79"/>
      <c r="X100" s="79"/>
      <c r="Y100" s="79"/>
      <c r="Z100" s="79"/>
      <c r="AA100" s="79"/>
      <c r="AB100" s="88" t="s">
        <v>19</v>
      </c>
      <c r="AC100" s="106" t="str">
        <f t="shared" si="7"/>
        <v>A</v>
      </c>
      <c r="AD100" s="107" t="str">
        <f t="shared" si="8"/>
        <v>Không</v>
      </c>
    </row>
    <row r="101" spans="1:30" ht="15.75">
      <c r="A101" s="65">
        <v>26</v>
      </c>
      <c r="B101" s="82" t="s">
        <v>214</v>
      </c>
      <c r="C101" s="76" t="str">
        <f t="shared" si="5"/>
        <v>Nguyễn Minh Trí</v>
      </c>
      <c r="D101" s="84"/>
      <c r="E101" s="86">
        <v>43719</v>
      </c>
      <c r="F101" s="86"/>
      <c r="G101" s="65"/>
      <c r="H101" s="65">
        <v>98.5</v>
      </c>
      <c r="I101" s="65">
        <v>13.3</v>
      </c>
      <c r="J101" s="65">
        <v>5</v>
      </c>
      <c r="K101" s="87" t="s">
        <v>32</v>
      </c>
      <c r="L101" s="104">
        <f t="shared" si="6"/>
        <v>13.708160478239584</v>
      </c>
      <c r="M101" s="87"/>
      <c r="N101" s="87"/>
      <c r="O101" s="87"/>
      <c r="P101" s="87"/>
      <c r="Q101" s="87"/>
      <c r="R101" s="87"/>
      <c r="S101" s="87"/>
      <c r="T101" s="87"/>
      <c r="U101" s="79"/>
      <c r="V101" s="79"/>
      <c r="W101" s="79"/>
      <c r="X101" s="79"/>
      <c r="Y101" s="79"/>
      <c r="Z101" s="79"/>
      <c r="AA101" s="79"/>
      <c r="AB101" s="88" t="s">
        <v>19</v>
      </c>
      <c r="AC101" s="106" t="str">
        <f t="shared" si="7"/>
        <v>A</v>
      </c>
      <c r="AD101" s="107" t="str">
        <f t="shared" si="8"/>
        <v>Không</v>
      </c>
    </row>
    <row r="102" spans="1:30" ht="15.75">
      <c r="A102" s="65">
        <v>27</v>
      </c>
      <c r="B102" s="82" t="s">
        <v>127</v>
      </c>
      <c r="C102" s="76" t="str">
        <f t="shared" si="5"/>
        <v>Nguyễn Bảo Ngọc</v>
      </c>
      <c r="D102" s="84"/>
      <c r="E102" s="86"/>
      <c r="F102" s="86">
        <v>43565</v>
      </c>
      <c r="G102" s="65"/>
      <c r="H102" s="65">
        <v>91.4</v>
      </c>
      <c r="I102" s="65">
        <v>13.3</v>
      </c>
      <c r="J102" s="65">
        <v>5</v>
      </c>
      <c r="K102" s="87" t="s">
        <v>32</v>
      </c>
      <c r="L102" s="104">
        <f t="shared" si="6"/>
        <v>15.920593347346646</v>
      </c>
      <c r="M102" s="87"/>
      <c r="N102" s="87"/>
      <c r="O102" s="87"/>
      <c r="P102" s="87"/>
      <c r="Q102" s="87"/>
      <c r="R102" s="87"/>
      <c r="S102" s="87"/>
      <c r="T102" s="87"/>
      <c r="U102" s="79"/>
      <c r="V102" s="79"/>
      <c r="W102" s="79"/>
      <c r="X102" s="79"/>
      <c r="Y102" s="79"/>
      <c r="Z102" s="79"/>
      <c r="AA102" s="79"/>
      <c r="AB102" s="88" t="s">
        <v>19</v>
      </c>
      <c r="AC102" s="106" t="str">
        <f t="shared" si="7"/>
        <v>A</v>
      </c>
      <c r="AD102" s="107" t="str">
        <f t="shared" si="8"/>
        <v>Không</v>
      </c>
    </row>
    <row r="103" spans="1:30" ht="15.75">
      <c r="A103" s="65">
        <v>28</v>
      </c>
      <c r="B103" s="82" t="s">
        <v>215</v>
      </c>
      <c r="C103" s="76" t="str">
        <f t="shared" si="5"/>
        <v>Đinh Khánh Nhi</v>
      </c>
      <c r="D103" s="84"/>
      <c r="E103" s="86"/>
      <c r="F103" s="86">
        <v>43704</v>
      </c>
      <c r="G103" s="65"/>
      <c r="H103" s="65">
        <v>95</v>
      </c>
      <c r="I103" s="65">
        <v>15.9</v>
      </c>
      <c r="J103" s="65">
        <v>5</v>
      </c>
      <c r="K103" s="87" t="s">
        <v>32</v>
      </c>
      <c r="L103" s="104">
        <f t="shared" si="6"/>
        <v>17.617728531855956</v>
      </c>
      <c r="M103" s="87"/>
      <c r="N103" s="87"/>
      <c r="O103" s="87"/>
      <c r="P103" s="87"/>
      <c r="Q103" s="87"/>
      <c r="R103" s="87"/>
      <c r="S103" s="87"/>
      <c r="T103" s="87"/>
      <c r="U103" s="79"/>
      <c r="V103" s="79"/>
      <c r="W103" s="79"/>
      <c r="X103" s="79"/>
      <c r="Y103" s="79"/>
      <c r="Z103" s="79"/>
      <c r="AA103" s="79"/>
      <c r="AB103" s="88" t="s">
        <v>19</v>
      </c>
      <c r="AC103" s="106" t="str">
        <f t="shared" si="7"/>
        <v>A</v>
      </c>
      <c r="AD103" s="107" t="str">
        <f t="shared" si="8"/>
        <v>Không</v>
      </c>
    </row>
    <row r="104" spans="1:30" ht="15.75">
      <c r="A104" s="65">
        <v>29</v>
      </c>
      <c r="B104" s="82" t="s">
        <v>216</v>
      </c>
      <c r="C104" s="76" t="str">
        <f t="shared" si="5"/>
        <v>Trần Minh Đức</v>
      </c>
      <c r="D104" s="84"/>
      <c r="E104" s="86">
        <v>43617</v>
      </c>
      <c r="F104" s="86"/>
      <c r="G104" s="65"/>
      <c r="H104" s="65">
        <v>99</v>
      </c>
      <c r="I104" s="65">
        <v>15</v>
      </c>
      <c r="J104" s="65">
        <v>5</v>
      </c>
      <c r="K104" s="87" t="s">
        <v>32</v>
      </c>
      <c r="L104" s="104">
        <f t="shared" si="6"/>
        <v>15.304560759106213</v>
      </c>
      <c r="M104" s="87"/>
      <c r="N104" s="87"/>
      <c r="O104" s="87"/>
      <c r="P104" s="87"/>
      <c r="Q104" s="87"/>
      <c r="R104" s="87"/>
      <c r="S104" s="87"/>
      <c r="T104" s="87"/>
      <c r="U104" s="79"/>
      <c r="V104" s="79"/>
      <c r="W104" s="79"/>
      <c r="X104" s="79"/>
      <c r="Y104" s="79"/>
      <c r="Z104" s="79"/>
      <c r="AA104" s="79"/>
      <c r="AB104" s="88" t="s">
        <v>19</v>
      </c>
      <c r="AC104" s="106" t="str">
        <f t="shared" si="7"/>
        <v>A</v>
      </c>
      <c r="AD104" s="107" t="str">
        <f t="shared" si="8"/>
        <v>Không</v>
      </c>
    </row>
    <row r="105" spans="1:30" ht="15.75">
      <c r="A105" s="65">
        <v>30</v>
      </c>
      <c r="B105" s="82" t="s">
        <v>217</v>
      </c>
      <c r="C105" s="76" t="str">
        <f t="shared" si="5"/>
        <v>Đặng Phi Lâm</v>
      </c>
      <c r="D105" s="84"/>
      <c r="E105" s="86">
        <v>43656</v>
      </c>
      <c r="F105" s="86"/>
      <c r="G105" s="65"/>
      <c r="H105" s="65">
        <v>98.4</v>
      </c>
      <c r="I105" s="65">
        <v>16.8</v>
      </c>
      <c r="J105" s="65">
        <v>5</v>
      </c>
      <c r="K105" s="87" t="s">
        <v>32</v>
      </c>
      <c r="L105" s="104">
        <f t="shared" si="6"/>
        <v>17.350783263930197</v>
      </c>
      <c r="M105" s="87"/>
      <c r="N105" s="87"/>
      <c r="O105" s="87"/>
      <c r="P105" s="87"/>
      <c r="Q105" s="87"/>
      <c r="R105" s="87"/>
      <c r="S105" s="87"/>
      <c r="T105" s="87"/>
      <c r="U105" s="79"/>
      <c r="V105" s="79"/>
      <c r="W105" s="79"/>
      <c r="X105" s="79"/>
      <c r="Y105" s="79"/>
      <c r="Z105" s="79"/>
      <c r="AA105" s="79"/>
      <c r="AB105" s="88" t="s">
        <v>19</v>
      </c>
      <c r="AC105" s="106" t="str">
        <f t="shared" si="7"/>
        <v>A</v>
      </c>
      <c r="AD105" s="107" t="str">
        <f t="shared" si="8"/>
        <v>Không</v>
      </c>
    </row>
    <row r="106" spans="1:30" ht="15.75">
      <c r="A106" s="65">
        <v>31</v>
      </c>
      <c r="B106" s="82" t="s">
        <v>218</v>
      </c>
      <c r="C106" s="76" t="str">
        <f t="shared" si="5"/>
        <v>Võ Ngọc Cát Tường</v>
      </c>
      <c r="D106" s="84"/>
      <c r="E106" s="86"/>
      <c r="F106" s="86">
        <v>43537</v>
      </c>
      <c r="G106" s="65"/>
      <c r="H106" s="65">
        <v>112</v>
      </c>
      <c r="I106" s="65">
        <v>17.5</v>
      </c>
      <c r="J106" s="65">
        <v>5</v>
      </c>
      <c r="K106" s="87" t="s">
        <v>32</v>
      </c>
      <c r="L106" s="104">
        <f t="shared" si="6"/>
        <v>13.950892857142858</v>
      </c>
      <c r="M106" s="87"/>
      <c r="N106" s="87"/>
      <c r="O106" s="87"/>
      <c r="P106" s="87"/>
      <c r="Q106" s="87"/>
      <c r="R106" s="87"/>
      <c r="S106" s="87"/>
      <c r="T106" s="87"/>
      <c r="U106" s="79"/>
      <c r="V106" s="79"/>
      <c r="W106" s="79"/>
      <c r="X106" s="79"/>
      <c r="Y106" s="79"/>
      <c r="Z106" s="79"/>
      <c r="AA106" s="79"/>
      <c r="AB106" s="88" t="s">
        <v>19</v>
      </c>
      <c r="AC106" s="106" t="str">
        <f t="shared" si="7"/>
        <v>A</v>
      </c>
      <c r="AD106" s="107" t="str">
        <f t="shared" si="8"/>
        <v>Không</v>
      </c>
    </row>
    <row r="107" spans="1:30" ht="15.75">
      <c r="A107" s="65">
        <v>32</v>
      </c>
      <c r="B107" s="82" t="s">
        <v>219</v>
      </c>
      <c r="C107" s="76" t="str">
        <f t="shared" si="5"/>
        <v> Trần Thị Như Ý</v>
      </c>
      <c r="D107" s="84"/>
      <c r="E107" s="86"/>
      <c r="F107" s="86">
        <v>43641</v>
      </c>
      <c r="G107" s="65"/>
      <c r="H107" s="65">
        <v>94.5</v>
      </c>
      <c r="I107" s="65">
        <v>12.7</v>
      </c>
      <c r="J107" s="65">
        <v>5</v>
      </c>
      <c r="K107" s="87" t="s">
        <v>32</v>
      </c>
      <c r="L107" s="104">
        <f t="shared" si="6"/>
        <v>14.22132639063856</v>
      </c>
      <c r="M107" s="87"/>
      <c r="N107" s="87"/>
      <c r="O107" s="87"/>
      <c r="P107" s="87"/>
      <c r="Q107" s="87"/>
      <c r="R107" s="87"/>
      <c r="S107" s="87"/>
      <c r="T107" s="87"/>
      <c r="U107" s="79"/>
      <c r="V107" s="79"/>
      <c r="W107" s="79"/>
      <c r="X107" s="79"/>
      <c r="Y107" s="79"/>
      <c r="Z107" s="79"/>
      <c r="AA107" s="79"/>
      <c r="AB107" s="88" t="s">
        <v>19</v>
      </c>
      <c r="AC107" s="106" t="str">
        <f t="shared" si="7"/>
        <v>A</v>
      </c>
      <c r="AD107" s="107" t="str">
        <f t="shared" si="8"/>
        <v>Không</v>
      </c>
    </row>
    <row r="108" spans="1:30" ht="15.75">
      <c r="A108" s="65">
        <v>33</v>
      </c>
      <c r="B108" s="82" t="s">
        <v>220</v>
      </c>
      <c r="C108" s="76" t="str">
        <f t="shared" si="5"/>
        <v>Nguyễn Hoàn Bảo Ngọc</v>
      </c>
      <c r="D108" s="84"/>
      <c r="E108" s="86">
        <v>43639</v>
      </c>
      <c r="F108" s="65"/>
      <c r="G108" s="65"/>
      <c r="H108" s="65">
        <v>90</v>
      </c>
      <c r="I108" s="65">
        <v>13.8</v>
      </c>
      <c r="J108" s="65">
        <v>5</v>
      </c>
      <c r="K108" s="87" t="s">
        <v>32</v>
      </c>
      <c r="L108" s="104">
        <f t="shared" si="6"/>
        <v>17.037037037037038</v>
      </c>
      <c r="M108" s="87"/>
      <c r="N108" s="87"/>
      <c r="O108" s="87"/>
      <c r="P108" s="87"/>
      <c r="Q108" s="87"/>
      <c r="R108" s="87"/>
      <c r="S108" s="87"/>
      <c r="T108" s="87"/>
      <c r="U108" s="79"/>
      <c r="V108" s="79"/>
      <c r="W108" s="79"/>
      <c r="X108" s="79"/>
      <c r="Y108" s="79"/>
      <c r="Z108" s="79"/>
      <c r="AA108" s="79"/>
      <c r="AB108" s="88" t="s">
        <v>19</v>
      </c>
      <c r="AC108" s="106" t="str">
        <f t="shared" si="7"/>
        <v>A</v>
      </c>
      <c r="AD108" s="107" t="str">
        <f t="shared" si="8"/>
        <v>Không</v>
      </c>
    </row>
    <row r="109" spans="1:30" ht="15.75">
      <c r="A109" s="65">
        <v>34</v>
      </c>
      <c r="B109" s="82" t="s">
        <v>221</v>
      </c>
      <c r="C109" s="76" t="str">
        <f t="shared" si="5"/>
        <v>Lê Gia Linh</v>
      </c>
      <c r="D109" s="84"/>
      <c r="E109" s="86"/>
      <c r="F109" s="86">
        <v>43619</v>
      </c>
      <c r="G109" s="65"/>
      <c r="H109" s="65">
        <v>90.5</v>
      </c>
      <c r="I109" s="65">
        <v>12.6</v>
      </c>
      <c r="J109" s="65">
        <v>5</v>
      </c>
      <c r="K109" s="87" t="s">
        <v>32</v>
      </c>
      <c r="L109" s="104">
        <f t="shared" si="6"/>
        <v>15.384145783095754</v>
      </c>
      <c r="M109" s="87"/>
      <c r="N109" s="87"/>
      <c r="O109" s="87"/>
      <c r="P109" s="87"/>
      <c r="Q109" s="87"/>
      <c r="R109" s="87"/>
      <c r="S109" s="87"/>
      <c r="T109" s="87"/>
      <c r="U109" s="79"/>
      <c r="V109" s="79"/>
      <c r="W109" s="79"/>
      <c r="X109" s="79"/>
      <c r="Y109" s="79"/>
      <c r="Z109" s="79"/>
      <c r="AA109" s="79"/>
      <c r="AB109" s="88" t="s">
        <v>19</v>
      </c>
      <c r="AC109" s="106" t="str">
        <f t="shared" si="7"/>
        <v>A</v>
      </c>
      <c r="AD109" s="107" t="str">
        <f t="shared" si="8"/>
        <v>Không</v>
      </c>
    </row>
    <row r="110" spans="1:30" ht="15.75">
      <c r="A110" s="65">
        <v>35</v>
      </c>
      <c r="B110" s="82" t="s">
        <v>187</v>
      </c>
      <c r="C110" s="76" t="str">
        <f t="shared" si="5"/>
        <v>Đinh Tuệ Nhi</v>
      </c>
      <c r="D110" s="84"/>
      <c r="E110" s="86"/>
      <c r="F110" s="86">
        <v>43704</v>
      </c>
      <c r="G110" s="65"/>
      <c r="H110" s="65">
        <v>95.4</v>
      </c>
      <c r="I110" s="65">
        <v>13.9</v>
      </c>
      <c r="J110" s="65">
        <v>5</v>
      </c>
      <c r="K110" s="87" t="s">
        <v>32</v>
      </c>
      <c r="L110" s="104">
        <f t="shared" si="6"/>
        <v>15.272778415059177</v>
      </c>
      <c r="M110" s="87"/>
      <c r="N110" s="87"/>
      <c r="O110" s="87"/>
      <c r="P110" s="87"/>
      <c r="Q110" s="87"/>
      <c r="R110" s="87"/>
      <c r="S110" s="87"/>
      <c r="T110" s="87"/>
      <c r="U110" s="79"/>
      <c r="V110" s="79"/>
      <c r="W110" s="79"/>
      <c r="X110" s="79"/>
      <c r="Y110" s="79"/>
      <c r="Z110" s="79"/>
      <c r="AA110" s="79"/>
      <c r="AB110" s="88" t="s">
        <v>19</v>
      </c>
      <c r="AC110" s="106" t="str">
        <f t="shared" si="7"/>
        <v>A</v>
      </c>
      <c r="AD110" s="107" t="str">
        <f t="shared" si="8"/>
        <v>Không</v>
      </c>
    </row>
    <row r="111" spans="1:30" ht="15.75">
      <c r="A111" s="65">
        <v>36</v>
      </c>
      <c r="B111" s="82" t="s">
        <v>482</v>
      </c>
      <c r="C111" s="76" t="str">
        <f t="shared" si="5"/>
        <v>Nguyễn Thành Luân</v>
      </c>
      <c r="D111" s="84"/>
      <c r="E111" s="86">
        <v>43755</v>
      </c>
      <c r="F111" s="65"/>
      <c r="G111" s="65"/>
      <c r="H111" s="65">
        <v>98</v>
      </c>
      <c r="I111" s="65">
        <v>13.8</v>
      </c>
      <c r="J111" s="65">
        <v>5</v>
      </c>
      <c r="K111" s="87" t="s">
        <v>32</v>
      </c>
      <c r="L111" s="104">
        <f t="shared" si="6"/>
        <v>14.369012911286964</v>
      </c>
      <c r="M111" s="87"/>
      <c r="N111" s="87"/>
      <c r="O111" s="87"/>
      <c r="P111" s="87"/>
      <c r="Q111" s="87"/>
      <c r="R111" s="87"/>
      <c r="S111" s="87"/>
      <c r="T111" s="87"/>
      <c r="U111" s="79"/>
      <c r="V111" s="79"/>
      <c r="W111" s="79"/>
      <c r="X111" s="79"/>
      <c r="Y111" s="79"/>
      <c r="Z111" s="79"/>
      <c r="AA111" s="79"/>
      <c r="AB111" s="88" t="s">
        <v>19</v>
      </c>
      <c r="AC111" s="106" t="str">
        <f t="shared" si="7"/>
        <v>A</v>
      </c>
      <c r="AD111" s="107" t="str">
        <f t="shared" si="8"/>
        <v>Không</v>
      </c>
    </row>
    <row r="112" spans="1:30" ht="15.75">
      <c r="A112" s="65">
        <v>37</v>
      </c>
      <c r="B112" s="82" t="s">
        <v>483</v>
      </c>
      <c r="C112" s="76" t="str">
        <f t="shared" si="5"/>
        <v>Đặng Lê Ánh Dương</v>
      </c>
      <c r="D112" s="84"/>
      <c r="E112" s="86"/>
      <c r="F112" s="86">
        <v>43597</v>
      </c>
      <c r="G112" s="65"/>
      <c r="H112" s="65">
        <v>111.4</v>
      </c>
      <c r="I112" s="65">
        <v>17.5</v>
      </c>
      <c r="J112" s="65">
        <v>5</v>
      </c>
      <c r="K112" s="87" t="s">
        <v>32</v>
      </c>
      <c r="L112" s="104">
        <f t="shared" si="6"/>
        <v>14.101576475669543</v>
      </c>
      <c r="M112" s="87"/>
      <c r="N112" s="87"/>
      <c r="O112" s="87"/>
      <c r="P112" s="87"/>
      <c r="Q112" s="87"/>
      <c r="R112" s="87"/>
      <c r="S112" s="87"/>
      <c r="T112" s="87"/>
      <c r="U112" s="79"/>
      <c r="V112" s="79"/>
      <c r="W112" s="79"/>
      <c r="X112" s="79"/>
      <c r="Y112" s="79"/>
      <c r="Z112" s="79"/>
      <c r="AA112" s="79"/>
      <c r="AB112" s="88" t="s">
        <v>19</v>
      </c>
      <c r="AC112" s="106" t="str">
        <f t="shared" si="7"/>
        <v>A</v>
      </c>
      <c r="AD112" s="107" t="str">
        <f t="shared" si="8"/>
        <v>Không</v>
      </c>
    </row>
    <row r="113" spans="1:30" ht="15.75">
      <c r="A113" s="65">
        <v>38</v>
      </c>
      <c r="B113" s="82"/>
      <c r="C113" s="76">
        <f t="shared" si="5"/>
      </c>
      <c r="D113" s="84"/>
      <c r="E113" s="86"/>
      <c r="F113" s="86"/>
      <c r="G113" s="65"/>
      <c r="H113" s="65"/>
      <c r="I113" s="65"/>
      <c r="J113" s="65"/>
      <c r="K113" s="87"/>
      <c r="L113" s="104" t="e">
        <f t="shared" si="6"/>
        <v>#DIV/0!</v>
      </c>
      <c r="M113" s="87"/>
      <c r="N113" s="87"/>
      <c r="O113" s="87"/>
      <c r="P113" s="87"/>
      <c r="Q113" s="87"/>
      <c r="R113" s="87"/>
      <c r="S113" s="87"/>
      <c r="T113" s="87"/>
      <c r="U113" s="79"/>
      <c r="V113" s="79"/>
      <c r="W113" s="79"/>
      <c r="X113" s="79"/>
      <c r="Y113" s="79"/>
      <c r="Z113" s="79"/>
      <c r="AA113" s="79"/>
      <c r="AB113" s="88" t="s">
        <v>19</v>
      </c>
      <c r="AC113" s="106" t="str">
        <f t="shared" si="7"/>
        <v>A</v>
      </c>
      <c r="AD113" s="107" t="e">
        <f t="shared" si="8"/>
        <v>#N/A</v>
      </c>
    </row>
    <row r="114" spans="1:30" ht="15.75">
      <c r="A114" s="65">
        <v>39</v>
      </c>
      <c r="B114" s="82"/>
      <c r="C114" s="76">
        <f t="shared" si="5"/>
      </c>
      <c r="D114" s="84"/>
      <c r="E114" s="86"/>
      <c r="F114" s="86"/>
      <c r="G114" s="65"/>
      <c r="H114" s="65"/>
      <c r="I114" s="65"/>
      <c r="J114" s="65"/>
      <c r="K114" s="87"/>
      <c r="L114" s="104" t="e">
        <f t="shared" si="6"/>
        <v>#DIV/0!</v>
      </c>
      <c r="M114" s="87"/>
      <c r="N114" s="87"/>
      <c r="O114" s="87"/>
      <c r="P114" s="87"/>
      <c r="Q114" s="87"/>
      <c r="R114" s="87"/>
      <c r="S114" s="87"/>
      <c r="T114" s="87"/>
      <c r="U114" s="79"/>
      <c r="V114" s="79"/>
      <c r="W114" s="79"/>
      <c r="X114" s="79"/>
      <c r="Y114" s="79"/>
      <c r="Z114" s="79"/>
      <c r="AA114" s="79"/>
      <c r="AB114" s="88" t="s">
        <v>19</v>
      </c>
      <c r="AC114" s="106" t="str">
        <f t="shared" si="7"/>
        <v>A</v>
      </c>
      <c r="AD114" s="107" t="e">
        <f t="shared" si="8"/>
        <v>#N/A</v>
      </c>
    </row>
    <row r="115" spans="1:30" ht="15.75">
      <c r="A115" s="65">
        <v>40</v>
      </c>
      <c r="B115" s="82"/>
      <c r="C115" s="76">
        <f t="shared" si="5"/>
      </c>
      <c r="D115" s="84"/>
      <c r="E115" s="65"/>
      <c r="F115" s="86"/>
      <c r="G115" s="65"/>
      <c r="H115" s="65"/>
      <c r="I115" s="65"/>
      <c r="J115" s="65"/>
      <c r="K115" s="87"/>
      <c r="L115" s="104" t="e">
        <f t="shared" si="6"/>
        <v>#DIV/0!</v>
      </c>
      <c r="M115" s="87"/>
      <c r="N115" s="87"/>
      <c r="O115" s="87"/>
      <c r="P115" s="87"/>
      <c r="Q115" s="87"/>
      <c r="R115" s="87"/>
      <c r="S115" s="87"/>
      <c r="T115" s="87"/>
      <c r="U115" s="79"/>
      <c r="V115" s="79"/>
      <c r="W115" s="79"/>
      <c r="X115" s="79"/>
      <c r="Y115" s="79"/>
      <c r="Z115" s="79"/>
      <c r="AA115" s="79"/>
      <c r="AB115" s="88" t="s">
        <v>19</v>
      </c>
      <c r="AC115" s="106" t="str">
        <f t="shared" si="7"/>
        <v>A</v>
      </c>
      <c r="AD115" s="107" t="e">
        <f t="shared" si="8"/>
        <v>#N/A</v>
      </c>
    </row>
    <row r="116" spans="1:30" ht="15.75">
      <c r="A116" s="65">
        <v>41</v>
      </c>
      <c r="B116" s="82"/>
      <c r="C116" s="76">
        <f t="shared" si="5"/>
      </c>
      <c r="D116" s="84"/>
      <c r="E116" s="65"/>
      <c r="F116" s="86"/>
      <c r="G116" s="65"/>
      <c r="H116" s="65"/>
      <c r="I116" s="65"/>
      <c r="J116" s="65"/>
      <c r="K116" s="87"/>
      <c r="L116" s="104" t="e">
        <f t="shared" si="6"/>
        <v>#DIV/0!</v>
      </c>
      <c r="M116" s="87"/>
      <c r="N116" s="87"/>
      <c r="O116" s="87"/>
      <c r="P116" s="87"/>
      <c r="Q116" s="87"/>
      <c r="R116" s="87"/>
      <c r="S116" s="87"/>
      <c r="T116" s="87"/>
      <c r="U116" s="79"/>
      <c r="V116" s="79"/>
      <c r="W116" s="79"/>
      <c r="X116" s="79"/>
      <c r="Y116" s="79"/>
      <c r="Z116" s="79"/>
      <c r="AA116" s="79"/>
      <c r="AB116" s="88" t="s">
        <v>19</v>
      </c>
      <c r="AC116" s="106" t="str">
        <f t="shared" si="7"/>
        <v>A</v>
      </c>
      <c r="AD116" s="107" t="e">
        <f t="shared" si="8"/>
        <v>#N/A</v>
      </c>
    </row>
    <row r="117" spans="1:30" ht="15.75">
      <c r="A117" s="65">
        <v>42</v>
      </c>
      <c r="B117" s="82"/>
      <c r="C117" s="76">
        <f t="shared" si="5"/>
      </c>
      <c r="D117" s="84"/>
      <c r="E117" s="65"/>
      <c r="F117" s="86"/>
      <c r="G117" s="65"/>
      <c r="H117" s="65"/>
      <c r="I117" s="65"/>
      <c r="J117" s="65"/>
      <c r="K117" s="87"/>
      <c r="L117" s="104" t="e">
        <f t="shared" si="6"/>
        <v>#DIV/0!</v>
      </c>
      <c r="M117" s="87"/>
      <c r="N117" s="87"/>
      <c r="O117" s="87"/>
      <c r="P117" s="87"/>
      <c r="Q117" s="87"/>
      <c r="R117" s="87"/>
      <c r="S117" s="87"/>
      <c r="T117" s="87"/>
      <c r="U117" s="79"/>
      <c r="V117" s="79"/>
      <c r="W117" s="79"/>
      <c r="X117" s="79"/>
      <c r="Y117" s="79"/>
      <c r="Z117" s="79"/>
      <c r="AA117" s="79"/>
      <c r="AB117" s="88" t="s">
        <v>19</v>
      </c>
      <c r="AC117" s="106" t="str">
        <f t="shared" si="7"/>
        <v>A</v>
      </c>
      <c r="AD117" s="107" t="e">
        <f t="shared" si="8"/>
        <v>#N/A</v>
      </c>
    </row>
    <row r="118" spans="1:30" ht="15.75">
      <c r="A118" s="65">
        <v>43</v>
      </c>
      <c r="B118" s="82"/>
      <c r="C118" s="76">
        <f t="shared" si="5"/>
      </c>
      <c r="D118" s="84"/>
      <c r="E118" s="65"/>
      <c r="F118" s="86"/>
      <c r="G118" s="65"/>
      <c r="H118" s="65"/>
      <c r="I118" s="65"/>
      <c r="J118" s="65"/>
      <c r="K118" s="87"/>
      <c r="L118" s="104" t="e">
        <f t="shared" si="6"/>
        <v>#DIV/0!</v>
      </c>
      <c r="M118" s="87"/>
      <c r="N118" s="87"/>
      <c r="O118" s="87"/>
      <c r="P118" s="87"/>
      <c r="Q118" s="87"/>
      <c r="R118" s="87"/>
      <c r="S118" s="87"/>
      <c r="T118" s="87"/>
      <c r="U118" s="79"/>
      <c r="V118" s="79"/>
      <c r="W118" s="79"/>
      <c r="X118" s="79"/>
      <c r="Y118" s="79"/>
      <c r="Z118" s="79"/>
      <c r="AA118" s="79"/>
      <c r="AB118" s="88" t="s">
        <v>19</v>
      </c>
      <c r="AC118" s="106" t="str">
        <f t="shared" si="7"/>
        <v>A</v>
      </c>
      <c r="AD118" s="107" t="e">
        <f t="shared" si="8"/>
        <v>#N/A</v>
      </c>
    </row>
    <row r="119" spans="1:30" ht="16.5" customHeight="1">
      <c r="A119" s="65">
        <v>44</v>
      </c>
      <c r="B119" s="82"/>
      <c r="C119" s="76">
        <f t="shared" si="5"/>
      </c>
      <c r="D119" s="84"/>
      <c r="E119" s="86"/>
      <c r="F119" s="65"/>
      <c r="G119" s="65"/>
      <c r="H119" s="65"/>
      <c r="I119" s="65"/>
      <c r="J119" s="65"/>
      <c r="K119" s="87"/>
      <c r="L119" s="104" t="e">
        <f t="shared" si="6"/>
        <v>#DIV/0!</v>
      </c>
      <c r="M119" s="87"/>
      <c r="N119" s="87"/>
      <c r="O119" s="87"/>
      <c r="P119" s="87"/>
      <c r="Q119" s="87"/>
      <c r="R119" s="87"/>
      <c r="S119" s="87"/>
      <c r="T119" s="87"/>
      <c r="U119" s="79"/>
      <c r="V119" s="79"/>
      <c r="W119" s="79"/>
      <c r="X119" s="79"/>
      <c r="Y119" s="79"/>
      <c r="Z119" s="79"/>
      <c r="AA119" s="79"/>
      <c r="AB119" s="88" t="s">
        <v>19</v>
      </c>
      <c r="AC119" s="106" t="str">
        <f t="shared" si="7"/>
        <v>A</v>
      </c>
      <c r="AD119" s="107" t="e">
        <f t="shared" si="8"/>
        <v>#N/A</v>
      </c>
    </row>
    <row r="120" spans="1:30" ht="17.25" customHeight="1">
      <c r="A120" s="65">
        <v>45</v>
      </c>
      <c r="B120" s="82"/>
      <c r="C120" s="76">
        <f t="shared" si="5"/>
      </c>
      <c r="D120" s="84"/>
      <c r="E120" s="65"/>
      <c r="F120" s="86"/>
      <c r="G120" s="65"/>
      <c r="H120" s="65"/>
      <c r="I120" s="65"/>
      <c r="J120" s="65"/>
      <c r="K120" s="87"/>
      <c r="L120" s="104" t="e">
        <f t="shared" si="6"/>
        <v>#DIV/0!</v>
      </c>
      <c r="M120" s="87"/>
      <c r="N120" s="87"/>
      <c r="O120" s="87"/>
      <c r="P120" s="87"/>
      <c r="Q120" s="87"/>
      <c r="R120" s="87"/>
      <c r="S120" s="87"/>
      <c r="T120" s="87"/>
      <c r="U120" s="79"/>
      <c r="V120" s="79"/>
      <c r="W120" s="79"/>
      <c r="X120" s="79"/>
      <c r="Y120" s="79"/>
      <c r="Z120" s="79"/>
      <c r="AA120" s="79"/>
      <c r="AB120" s="88" t="s">
        <v>19</v>
      </c>
      <c r="AC120" s="106" t="str">
        <f t="shared" si="7"/>
        <v>A</v>
      </c>
      <c r="AD120" s="107" t="e">
        <f t="shared" si="8"/>
        <v>#N/A</v>
      </c>
    </row>
    <row r="121" spans="1:30" ht="15.75">
      <c r="A121" s="65">
        <v>46</v>
      </c>
      <c r="B121" s="82"/>
      <c r="C121" s="83"/>
      <c r="D121" s="84"/>
      <c r="E121" s="86"/>
      <c r="F121" s="65"/>
      <c r="G121" s="65"/>
      <c r="H121" s="65"/>
      <c r="I121" s="65"/>
      <c r="J121" s="65"/>
      <c r="K121" s="87"/>
      <c r="L121" s="104" t="e">
        <f t="shared" si="6"/>
        <v>#DIV/0!</v>
      </c>
      <c r="M121" s="87"/>
      <c r="N121" s="87"/>
      <c r="O121" s="87"/>
      <c r="P121" s="87"/>
      <c r="Q121" s="87"/>
      <c r="R121" s="87"/>
      <c r="S121" s="87"/>
      <c r="T121" s="87"/>
      <c r="U121" s="79"/>
      <c r="V121" s="79"/>
      <c r="W121" s="79"/>
      <c r="X121" s="79"/>
      <c r="Y121" s="79"/>
      <c r="Z121" s="79"/>
      <c r="AA121" s="79"/>
      <c r="AB121" s="88" t="s">
        <v>19</v>
      </c>
      <c r="AC121" s="106" t="str">
        <f t="shared" si="7"/>
        <v>A</v>
      </c>
      <c r="AD121" s="107" t="e">
        <f t="shared" si="8"/>
        <v>#N/A</v>
      </c>
    </row>
    <row r="122" spans="1:30" ht="15.75">
      <c r="A122" s="65">
        <v>47</v>
      </c>
      <c r="B122" s="82"/>
      <c r="C122" s="83"/>
      <c r="D122" s="84"/>
      <c r="E122" s="86"/>
      <c r="F122" s="65"/>
      <c r="G122" s="65"/>
      <c r="H122" s="65"/>
      <c r="I122" s="65"/>
      <c r="J122" s="65"/>
      <c r="K122" s="87"/>
      <c r="L122" s="104" t="e">
        <f t="shared" si="6"/>
        <v>#DIV/0!</v>
      </c>
      <c r="M122" s="87"/>
      <c r="N122" s="87"/>
      <c r="O122" s="87"/>
      <c r="P122" s="87"/>
      <c r="Q122" s="87"/>
      <c r="R122" s="87"/>
      <c r="S122" s="87"/>
      <c r="T122" s="87"/>
      <c r="U122" s="79"/>
      <c r="V122" s="79"/>
      <c r="W122" s="79"/>
      <c r="X122" s="79"/>
      <c r="Y122" s="79"/>
      <c r="Z122" s="79"/>
      <c r="AA122" s="79"/>
      <c r="AB122" s="88" t="s">
        <v>19</v>
      </c>
      <c r="AC122" s="106" t="str">
        <f t="shared" si="7"/>
        <v>A</v>
      </c>
      <c r="AD122" s="107" t="e">
        <f t="shared" si="8"/>
        <v>#N/A</v>
      </c>
    </row>
    <row r="123" spans="1:30" ht="15.75">
      <c r="A123" s="65">
        <v>48</v>
      </c>
      <c r="B123" s="82"/>
      <c r="C123" s="83"/>
      <c r="D123" s="84"/>
      <c r="E123" s="65"/>
      <c r="F123" s="86"/>
      <c r="G123" s="65"/>
      <c r="H123" s="65"/>
      <c r="I123" s="65"/>
      <c r="J123" s="65"/>
      <c r="K123" s="87"/>
      <c r="L123" s="104" t="e">
        <f t="shared" si="6"/>
        <v>#DIV/0!</v>
      </c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8" t="s">
        <v>19</v>
      </c>
      <c r="AC123" s="106" t="str">
        <f t="shared" si="7"/>
        <v>A</v>
      </c>
      <c r="AD123" s="107" t="e">
        <f t="shared" si="8"/>
        <v>#N/A</v>
      </c>
    </row>
    <row r="124" spans="1:30" ht="15.75">
      <c r="A124" s="65">
        <v>49</v>
      </c>
      <c r="B124" s="82"/>
      <c r="C124" s="83"/>
      <c r="D124" s="84"/>
      <c r="E124" s="65"/>
      <c r="F124" s="86"/>
      <c r="G124" s="65"/>
      <c r="H124" s="65"/>
      <c r="I124" s="65"/>
      <c r="J124" s="65"/>
      <c r="K124" s="87"/>
      <c r="L124" s="104" t="e">
        <f t="shared" si="6"/>
        <v>#DIV/0!</v>
      </c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8" t="s">
        <v>19</v>
      </c>
      <c r="AC124" s="106" t="str">
        <f t="shared" si="7"/>
        <v>A</v>
      </c>
      <c r="AD124" s="107" t="e">
        <f t="shared" si="8"/>
        <v>#N/A</v>
      </c>
    </row>
    <row r="125" spans="5:30" ht="18.75" customHeight="1">
      <c r="E125" s="93"/>
      <c r="F125" s="93"/>
      <c r="G125" s="93"/>
      <c r="H125" s="93"/>
      <c r="I125" s="93"/>
      <c r="J125" s="93"/>
      <c r="K125" s="93"/>
      <c r="L125" s="93"/>
      <c r="M125" s="94">
        <f aca="true" t="shared" si="9" ref="M125:AA125">COUNTA(M76:M99,M100:M124)</f>
        <v>0</v>
      </c>
      <c r="N125" s="94">
        <f t="shared" si="9"/>
        <v>0</v>
      </c>
      <c r="O125" s="94">
        <f t="shared" si="9"/>
        <v>0</v>
      </c>
      <c r="P125" s="94">
        <f t="shared" si="9"/>
        <v>1</v>
      </c>
      <c r="Q125" s="94">
        <f t="shared" si="9"/>
        <v>0</v>
      </c>
      <c r="R125" s="94">
        <f t="shared" si="9"/>
        <v>0</v>
      </c>
      <c r="S125" s="94">
        <f t="shared" si="9"/>
        <v>0</v>
      </c>
      <c r="T125" s="94">
        <f t="shared" si="9"/>
        <v>0</v>
      </c>
      <c r="U125" s="94">
        <f t="shared" si="9"/>
        <v>0</v>
      </c>
      <c r="V125" s="94">
        <f t="shared" si="9"/>
        <v>0</v>
      </c>
      <c r="W125" s="94">
        <f t="shared" si="9"/>
        <v>0</v>
      </c>
      <c r="X125" s="94">
        <f t="shared" si="9"/>
        <v>0</v>
      </c>
      <c r="Y125" s="94">
        <f t="shared" si="9"/>
        <v>0</v>
      </c>
      <c r="Z125" s="94">
        <f t="shared" si="9"/>
        <v>0</v>
      </c>
      <c r="AA125" s="94">
        <f t="shared" si="9"/>
        <v>0</v>
      </c>
      <c r="AB125" s="94">
        <f>COUNTIF($AC76:AC99:$AC100:AC124,"A")</f>
        <v>40</v>
      </c>
      <c r="AC125" s="94">
        <f>COUNTIF($AC76:AC99:$AC100:AC124,"B")</f>
        <v>7</v>
      </c>
      <c r="AD125" s="94">
        <f>COUNTIF(AC76:AC99:AC100:AC124,"C")</f>
        <v>2</v>
      </c>
    </row>
    <row r="126" spans="5:30" ht="15.75">
      <c r="E126" s="93"/>
      <c r="F126" s="93"/>
      <c r="G126" s="93"/>
      <c r="H126" s="93"/>
      <c r="I126" s="93"/>
      <c r="J126" s="93"/>
      <c r="K126" s="93"/>
      <c r="L126" s="93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</row>
    <row r="127" spans="1:3" ht="15.75">
      <c r="A127" s="144" t="s">
        <v>222</v>
      </c>
      <c r="B127" s="144"/>
      <c r="C127" s="144"/>
    </row>
    <row r="128" spans="1:30" ht="15.75" customHeight="1">
      <c r="A128" s="136"/>
      <c r="B128" s="62"/>
      <c r="C128" s="139" t="s">
        <v>4</v>
      </c>
      <c r="D128" s="140"/>
      <c r="E128" s="143" t="s">
        <v>5</v>
      </c>
      <c r="F128" s="142"/>
      <c r="G128" s="64"/>
      <c r="H128" s="160" t="s">
        <v>6</v>
      </c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41"/>
      <c r="AB128" s="149" t="s">
        <v>7</v>
      </c>
      <c r="AC128" s="149"/>
      <c r="AD128" s="149"/>
    </row>
    <row r="129" spans="1:30" ht="18" customHeight="1">
      <c r="A129" s="137"/>
      <c r="B129" s="66"/>
      <c r="C129" s="139"/>
      <c r="D129" s="140"/>
      <c r="E129" s="142" t="s">
        <v>8</v>
      </c>
      <c r="F129" s="142" t="s">
        <v>9</v>
      </c>
      <c r="G129" s="64"/>
      <c r="H129" s="155" t="s">
        <v>21</v>
      </c>
      <c r="I129" s="162"/>
      <c r="J129" s="162"/>
      <c r="K129" s="162"/>
      <c r="L129" s="150"/>
      <c r="M129" s="143" t="s">
        <v>11</v>
      </c>
      <c r="N129" s="68"/>
      <c r="O129" s="68"/>
      <c r="P129" s="156" t="s">
        <v>18</v>
      </c>
      <c r="Q129" s="146" t="s">
        <v>10</v>
      </c>
      <c r="R129" s="68"/>
      <c r="S129" s="70"/>
      <c r="T129" s="148" t="s">
        <v>13</v>
      </c>
      <c r="U129" s="148" t="s">
        <v>103</v>
      </c>
      <c r="V129" s="148" t="s">
        <v>104</v>
      </c>
      <c r="W129" s="151" t="s">
        <v>42</v>
      </c>
      <c r="X129" s="151" t="s">
        <v>105</v>
      </c>
      <c r="Y129" s="148" t="s">
        <v>106</v>
      </c>
      <c r="Z129" s="151" t="s">
        <v>107</v>
      </c>
      <c r="AA129" s="158" t="s">
        <v>108</v>
      </c>
      <c r="AB129" s="153" t="s">
        <v>14</v>
      </c>
      <c r="AC129" s="154"/>
      <c r="AD129" s="142" t="s">
        <v>12</v>
      </c>
    </row>
    <row r="130" spans="1:30" ht="45" customHeight="1">
      <c r="A130" s="138"/>
      <c r="B130" s="71"/>
      <c r="C130" s="139"/>
      <c r="D130" s="140"/>
      <c r="E130" s="142"/>
      <c r="F130" s="142"/>
      <c r="G130" s="64" t="s">
        <v>32</v>
      </c>
      <c r="H130" s="69" t="s">
        <v>114</v>
      </c>
      <c r="I130" s="69" t="s">
        <v>115</v>
      </c>
      <c r="J130" s="64" t="s">
        <v>23</v>
      </c>
      <c r="K130" s="72" t="s">
        <v>116</v>
      </c>
      <c r="L130" s="64" t="s">
        <v>117</v>
      </c>
      <c r="M130" s="142"/>
      <c r="N130" s="69" t="s">
        <v>94</v>
      </c>
      <c r="O130" s="64" t="s">
        <v>93</v>
      </c>
      <c r="P130" s="142"/>
      <c r="Q130" s="147"/>
      <c r="R130" s="69" t="s">
        <v>92</v>
      </c>
      <c r="S130" s="73" t="s">
        <v>93</v>
      </c>
      <c r="T130" s="142"/>
      <c r="U130" s="142"/>
      <c r="V130" s="142"/>
      <c r="W130" s="152"/>
      <c r="X130" s="152"/>
      <c r="Y130" s="142"/>
      <c r="Z130" s="157"/>
      <c r="AA130" s="159"/>
      <c r="AB130" s="153"/>
      <c r="AC130" s="154"/>
      <c r="AD130" s="142"/>
    </row>
    <row r="131" spans="1:32" ht="15.75">
      <c r="A131" s="74">
        <v>1</v>
      </c>
      <c r="B131" s="75" t="s">
        <v>223</v>
      </c>
      <c r="C131" s="76" t="str">
        <f aca="true" t="shared" si="10" ref="C131:C173">PROPER(B131)</f>
        <v>Nguyễn Trọng Sang</v>
      </c>
      <c r="D131" s="77"/>
      <c r="E131" s="110">
        <v>43017</v>
      </c>
      <c r="F131" s="65"/>
      <c r="G131" s="74"/>
      <c r="H131" s="74">
        <v>110</v>
      </c>
      <c r="I131" s="74">
        <v>19</v>
      </c>
      <c r="J131" s="74">
        <v>5</v>
      </c>
      <c r="K131" s="79" t="s">
        <v>32</v>
      </c>
      <c r="L131" s="104">
        <f aca="true" t="shared" si="11" ref="L131:L161">I131*10000/(H131*H131)</f>
        <v>15.702479338842975</v>
      </c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80" t="s">
        <v>19</v>
      </c>
      <c r="AC131" s="106" t="str">
        <f aca="true" t="shared" si="12" ref="AC131:AC161">IF(OR(K131="III",M131="III",P131="III",Q131="III",T131="III",U131="III",V131="III",W131="III",X131="III",Y131="III",Z131="III",AA131="III"),"C",(IF(OR(K131="II",M131="II",P131="II",Q131="II",T131="II",U131="II",V131="II",W131="II",X131="II",Y131="II",Z131="II",AA131="II"),"B","A")))</f>
        <v>A</v>
      </c>
      <c r="AD131" s="107" t="str">
        <f>VLOOKUP(J131,$AE$131:$AF$148,2,0)</f>
        <v>Không</v>
      </c>
      <c r="AE131" s="61">
        <v>1</v>
      </c>
      <c r="AF131" s="61" t="s">
        <v>20</v>
      </c>
    </row>
    <row r="132" spans="1:32" ht="15.75">
      <c r="A132" s="65">
        <v>2</v>
      </c>
      <c r="B132" s="82" t="s">
        <v>224</v>
      </c>
      <c r="C132" s="76" t="str">
        <f t="shared" si="10"/>
        <v>Bùi Nguyễn Khánh Vy</v>
      </c>
      <c r="D132" s="84"/>
      <c r="E132" s="110"/>
      <c r="F132" s="86">
        <v>42940</v>
      </c>
      <c r="G132" s="65"/>
      <c r="H132" s="65">
        <v>109</v>
      </c>
      <c r="I132" s="65">
        <v>17</v>
      </c>
      <c r="J132" s="65" t="s">
        <v>95</v>
      </c>
      <c r="K132" s="87" t="s">
        <v>32</v>
      </c>
      <c r="L132" s="104">
        <f t="shared" si="11"/>
        <v>14.30855988553152</v>
      </c>
      <c r="M132" s="87" t="s">
        <v>25</v>
      </c>
      <c r="N132" s="87"/>
      <c r="O132" s="87"/>
      <c r="P132" s="87"/>
      <c r="Q132" s="87"/>
      <c r="R132" s="87"/>
      <c r="S132" s="87"/>
      <c r="T132" s="87"/>
      <c r="U132" s="79"/>
      <c r="V132" s="79"/>
      <c r="W132" s="79"/>
      <c r="X132" s="79"/>
      <c r="Y132" s="79"/>
      <c r="Z132" s="79"/>
      <c r="AA132" s="79"/>
      <c r="AB132" s="88" t="s">
        <v>19</v>
      </c>
      <c r="AC132" s="106" t="str">
        <f t="shared" si="12"/>
        <v>B</v>
      </c>
      <c r="AD132" s="107" t="str">
        <f aca="true" t="shared" si="13" ref="AD132:AD184">VLOOKUP(J132,$AE$131:$AF$148,2,0)</f>
        <v>Thị lực giảm</v>
      </c>
      <c r="AE132" s="61">
        <v>2</v>
      </c>
      <c r="AF132" s="61" t="s">
        <v>149</v>
      </c>
    </row>
    <row r="133" spans="1:32" ht="15.75">
      <c r="A133" s="65">
        <v>3</v>
      </c>
      <c r="B133" s="82" t="s">
        <v>225</v>
      </c>
      <c r="C133" s="76" t="str">
        <f t="shared" si="10"/>
        <v>Nguyễn Thị Ánh Dương</v>
      </c>
      <c r="D133" s="84"/>
      <c r="E133" s="65"/>
      <c r="F133" s="86">
        <v>42913</v>
      </c>
      <c r="G133" s="65"/>
      <c r="H133" s="65">
        <v>109</v>
      </c>
      <c r="I133" s="65">
        <v>18</v>
      </c>
      <c r="J133" s="65">
        <v>1</v>
      </c>
      <c r="K133" s="87" t="s">
        <v>32</v>
      </c>
      <c r="L133" s="104">
        <f t="shared" si="11"/>
        <v>15.15023987879808</v>
      </c>
      <c r="M133" s="87"/>
      <c r="N133" s="87"/>
      <c r="O133" s="87"/>
      <c r="P133" s="87"/>
      <c r="Q133" s="87" t="s">
        <v>25</v>
      </c>
      <c r="R133" s="87"/>
      <c r="S133" s="87"/>
      <c r="T133" s="87"/>
      <c r="U133" s="79"/>
      <c r="V133" s="79"/>
      <c r="W133" s="79"/>
      <c r="X133" s="79"/>
      <c r="Y133" s="79"/>
      <c r="Z133" s="79"/>
      <c r="AA133" s="79"/>
      <c r="AB133" s="88" t="s">
        <v>19</v>
      </c>
      <c r="AC133" s="106" t="str">
        <f t="shared" si="12"/>
        <v>B</v>
      </c>
      <c r="AD133" s="107" t="str">
        <f t="shared" si="13"/>
        <v>Sâu răng</v>
      </c>
      <c r="AE133" s="61">
        <v>3</v>
      </c>
      <c r="AF133" s="61" t="s">
        <v>151</v>
      </c>
    </row>
    <row r="134" spans="1:32" ht="15.75">
      <c r="A134" s="65">
        <v>4</v>
      </c>
      <c r="B134" s="82" t="s">
        <v>226</v>
      </c>
      <c r="C134" s="76" t="str">
        <f t="shared" si="10"/>
        <v>Nguyễn Hoàng Minh Quân</v>
      </c>
      <c r="D134" s="84"/>
      <c r="E134" s="86">
        <v>42982</v>
      </c>
      <c r="F134" s="65"/>
      <c r="G134" s="65"/>
      <c r="H134" s="65">
        <v>102</v>
      </c>
      <c r="I134" s="65">
        <v>20</v>
      </c>
      <c r="J134" s="65" t="s">
        <v>98</v>
      </c>
      <c r="K134" s="87" t="s">
        <v>25</v>
      </c>
      <c r="L134" s="104">
        <f t="shared" si="11"/>
        <v>19.223375624759708</v>
      </c>
      <c r="M134" s="87"/>
      <c r="N134" s="87"/>
      <c r="O134" s="87"/>
      <c r="P134" s="87"/>
      <c r="Q134" s="87" t="s">
        <v>25</v>
      </c>
      <c r="R134" s="87"/>
      <c r="S134" s="87"/>
      <c r="T134" s="87"/>
      <c r="U134" s="79"/>
      <c r="V134" s="79"/>
      <c r="W134" s="79"/>
      <c r="X134" s="79"/>
      <c r="Y134" s="79"/>
      <c r="Z134" s="79"/>
      <c r="AA134" s="79"/>
      <c r="AB134" s="88" t="s">
        <v>19</v>
      </c>
      <c r="AC134" s="106" t="str">
        <f t="shared" si="12"/>
        <v>B</v>
      </c>
      <c r="AD134" s="107" t="str">
        <f t="shared" si="13"/>
        <v>Thừa cân, sâu răng</v>
      </c>
      <c r="AE134" s="61">
        <v>4</v>
      </c>
      <c r="AF134" s="61" t="s">
        <v>140</v>
      </c>
    </row>
    <row r="135" spans="1:32" ht="15.75">
      <c r="A135" s="65">
        <v>5</v>
      </c>
      <c r="B135" s="82" t="s">
        <v>227</v>
      </c>
      <c r="C135" s="76" t="str">
        <f t="shared" si="10"/>
        <v>Võ Anh Đạt</v>
      </c>
      <c r="D135" s="84"/>
      <c r="E135" s="86">
        <v>42792</v>
      </c>
      <c r="F135" s="86"/>
      <c r="G135" s="65"/>
      <c r="H135" s="65">
        <v>119</v>
      </c>
      <c r="I135" s="65">
        <v>20</v>
      </c>
      <c r="J135" s="65">
        <v>5</v>
      </c>
      <c r="K135" s="87" t="s">
        <v>32</v>
      </c>
      <c r="L135" s="104">
        <f t="shared" si="11"/>
        <v>14.12329637737448</v>
      </c>
      <c r="M135" s="87"/>
      <c r="N135" s="87"/>
      <c r="O135" s="87"/>
      <c r="P135" s="87"/>
      <c r="Q135" s="87"/>
      <c r="R135" s="87"/>
      <c r="S135" s="87"/>
      <c r="T135" s="87"/>
      <c r="U135" s="79"/>
      <c r="V135" s="79"/>
      <c r="W135" s="79"/>
      <c r="X135" s="79"/>
      <c r="Y135" s="79"/>
      <c r="Z135" s="79"/>
      <c r="AA135" s="79"/>
      <c r="AB135" s="88" t="s">
        <v>19</v>
      </c>
      <c r="AC135" s="106" t="str">
        <f t="shared" si="12"/>
        <v>A</v>
      </c>
      <c r="AD135" s="107" t="str">
        <f t="shared" si="13"/>
        <v>Không</v>
      </c>
      <c r="AE135" s="61">
        <v>5</v>
      </c>
      <c r="AF135" s="61" t="s">
        <v>22</v>
      </c>
    </row>
    <row r="136" spans="1:32" ht="15.75">
      <c r="A136" s="65">
        <v>6</v>
      </c>
      <c r="B136" s="82" t="s">
        <v>228</v>
      </c>
      <c r="C136" s="76" t="str">
        <f t="shared" si="10"/>
        <v>Lê Phan Như Ngọc</v>
      </c>
      <c r="D136" s="84"/>
      <c r="E136" s="86"/>
      <c r="F136" s="86">
        <v>42741</v>
      </c>
      <c r="G136" s="65"/>
      <c r="H136" s="65">
        <v>106</v>
      </c>
      <c r="I136" s="65">
        <v>16</v>
      </c>
      <c r="J136" s="65">
        <v>5</v>
      </c>
      <c r="K136" s="87" t="s">
        <v>32</v>
      </c>
      <c r="L136" s="104">
        <f t="shared" si="11"/>
        <v>14.239943040227839</v>
      </c>
      <c r="M136" s="87"/>
      <c r="N136" s="87"/>
      <c r="O136" s="87"/>
      <c r="P136" s="87"/>
      <c r="Q136" s="87"/>
      <c r="R136" s="87"/>
      <c r="S136" s="87"/>
      <c r="T136" s="87"/>
      <c r="U136" s="79"/>
      <c r="V136" s="79"/>
      <c r="W136" s="79"/>
      <c r="X136" s="79"/>
      <c r="Y136" s="79"/>
      <c r="Z136" s="79"/>
      <c r="AA136" s="79"/>
      <c r="AB136" s="88" t="s">
        <v>19</v>
      </c>
      <c r="AC136" s="106" t="str">
        <f t="shared" si="12"/>
        <v>A</v>
      </c>
      <c r="AD136" s="107" t="str">
        <f t="shared" si="13"/>
        <v>Không</v>
      </c>
      <c r="AE136" s="61">
        <v>6</v>
      </c>
      <c r="AF136" s="61" t="s">
        <v>139</v>
      </c>
    </row>
    <row r="137" spans="1:32" ht="15.75">
      <c r="A137" s="65">
        <v>7</v>
      </c>
      <c r="B137" s="82" t="s">
        <v>229</v>
      </c>
      <c r="C137" s="76" t="str">
        <f t="shared" si="10"/>
        <v>Nguyễn Ngọc Hân</v>
      </c>
      <c r="D137" s="84"/>
      <c r="E137" s="86"/>
      <c r="F137" s="86">
        <v>42902</v>
      </c>
      <c r="G137" s="65"/>
      <c r="H137" s="65">
        <v>117</v>
      </c>
      <c r="I137" s="65">
        <v>22</v>
      </c>
      <c r="J137" s="65" t="s">
        <v>95</v>
      </c>
      <c r="K137" s="87" t="s">
        <v>32</v>
      </c>
      <c r="L137" s="104">
        <f t="shared" si="11"/>
        <v>16.071298122580174</v>
      </c>
      <c r="M137" s="87" t="s">
        <v>25</v>
      </c>
      <c r="N137" s="87"/>
      <c r="O137" s="87"/>
      <c r="P137" s="87"/>
      <c r="Q137" s="87"/>
      <c r="R137" s="87"/>
      <c r="S137" s="87"/>
      <c r="T137" s="87"/>
      <c r="U137" s="79"/>
      <c r="V137" s="79"/>
      <c r="W137" s="79"/>
      <c r="X137" s="79"/>
      <c r="Y137" s="79"/>
      <c r="Z137" s="79"/>
      <c r="AA137" s="79"/>
      <c r="AB137" s="88" t="s">
        <v>19</v>
      </c>
      <c r="AC137" s="106" t="str">
        <f t="shared" si="12"/>
        <v>B</v>
      </c>
      <c r="AD137" s="107" t="str">
        <f t="shared" si="13"/>
        <v>Thị lực giảm</v>
      </c>
      <c r="AE137" s="61">
        <v>7</v>
      </c>
      <c r="AF137" s="61" t="s">
        <v>138</v>
      </c>
    </row>
    <row r="138" spans="1:32" ht="18" customHeight="1">
      <c r="A138" s="65">
        <v>8</v>
      </c>
      <c r="B138" s="82" t="s">
        <v>230</v>
      </c>
      <c r="C138" s="76" t="str">
        <f t="shared" si="10"/>
        <v>Võ Phương Uyên</v>
      </c>
      <c r="D138" s="84"/>
      <c r="E138" s="86"/>
      <c r="F138" s="86">
        <v>42887</v>
      </c>
      <c r="G138" s="65"/>
      <c r="H138" s="65">
        <v>106</v>
      </c>
      <c r="I138" s="65">
        <v>17.2</v>
      </c>
      <c r="J138" s="65">
        <v>5</v>
      </c>
      <c r="K138" s="87" t="s">
        <v>32</v>
      </c>
      <c r="L138" s="104">
        <f t="shared" si="11"/>
        <v>15.307938768244927</v>
      </c>
      <c r="M138" s="87"/>
      <c r="N138" s="87"/>
      <c r="O138" s="87"/>
      <c r="P138" s="87"/>
      <c r="Q138" s="87"/>
      <c r="R138" s="87"/>
      <c r="S138" s="87"/>
      <c r="T138" s="87"/>
      <c r="U138" s="79"/>
      <c r="V138" s="79"/>
      <c r="W138" s="79"/>
      <c r="X138" s="79"/>
      <c r="Y138" s="79"/>
      <c r="Z138" s="79"/>
      <c r="AA138" s="79"/>
      <c r="AB138" s="88" t="s">
        <v>19</v>
      </c>
      <c r="AC138" s="106" t="str">
        <f t="shared" si="12"/>
        <v>A</v>
      </c>
      <c r="AD138" s="107" t="str">
        <f t="shared" si="13"/>
        <v>Không</v>
      </c>
      <c r="AE138" s="61">
        <v>8</v>
      </c>
      <c r="AF138" s="61" t="s">
        <v>141</v>
      </c>
    </row>
    <row r="139" spans="1:32" ht="15.75" customHeight="1">
      <c r="A139" s="65">
        <v>9</v>
      </c>
      <c r="B139" s="82" t="s">
        <v>231</v>
      </c>
      <c r="C139" s="76" t="str">
        <f t="shared" si="10"/>
        <v>Lê Thị Bảo An</v>
      </c>
      <c r="D139" s="84"/>
      <c r="E139" s="86"/>
      <c r="F139" s="86">
        <v>42892</v>
      </c>
      <c r="G139" s="65"/>
      <c r="H139" s="65">
        <v>109</v>
      </c>
      <c r="I139" s="65">
        <v>14</v>
      </c>
      <c r="J139" s="65">
        <v>8</v>
      </c>
      <c r="K139" s="87" t="s">
        <v>24</v>
      </c>
      <c r="L139" s="104">
        <f t="shared" si="11"/>
        <v>11.783519905731842</v>
      </c>
      <c r="M139" s="87"/>
      <c r="N139" s="87"/>
      <c r="O139" s="87"/>
      <c r="P139" s="87"/>
      <c r="Q139" s="87"/>
      <c r="R139" s="87"/>
      <c r="S139" s="87"/>
      <c r="T139" s="87"/>
      <c r="U139" s="79"/>
      <c r="V139" s="79"/>
      <c r="W139" s="79"/>
      <c r="X139" s="79"/>
      <c r="Y139" s="79"/>
      <c r="Z139" s="79"/>
      <c r="AA139" s="79"/>
      <c r="AB139" s="88" t="s">
        <v>19</v>
      </c>
      <c r="AC139" s="106" t="str">
        <f t="shared" si="12"/>
        <v>C</v>
      </c>
      <c r="AD139" s="107" t="str">
        <f t="shared" si="13"/>
        <v>Gầy</v>
      </c>
      <c r="AE139" s="61">
        <v>9</v>
      </c>
      <c r="AF139" s="61" t="s">
        <v>143</v>
      </c>
    </row>
    <row r="140" spans="1:32" ht="15.75">
      <c r="A140" s="65">
        <v>10</v>
      </c>
      <c r="B140" s="82" t="s">
        <v>232</v>
      </c>
      <c r="C140" s="76" t="str">
        <f t="shared" si="10"/>
        <v>Nguyễn Thúy Vy</v>
      </c>
      <c r="D140" s="84"/>
      <c r="E140" s="86"/>
      <c r="F140" s="86">
        <v>42841</v>
      </c>
      <c r="G140" s="65"/>
      <c r="H140" s="65">
        <v>124</v>
      </c>
      <c r="I140" s="65">
        <v>25</v>
      </c>
      <c r="J140" s="65">
        <v>5</v>
      </c>
      <c r="K140" s="87" t="s">
        <v>32</v>
      </c>
      <c r="L140" s="104">
        <f t="shared" si="11"/>
        <v>16.259105098855358</v>
      </c>
      <c r="M140" s="87"/>
      <c r="N140" s="87"/>
      <c r="O140" s="87"/>
      <c r="P140" s="87"/>
      <c r="Q140" s="87"/>
      <c r="R140" s="87"/>
      <c r="S140" s="87"/>
      <c r="T140" s="87"/>
      <c r="U140" s="79"/>
      <c r="V140" s="79"/>
      <c r="W140" s="79"/>
      <c r="X140" s="79"/>
      <c r="Y140" s="79"/>
      <c r="Z140" s="79"/>
      <c r="AA140" s="79"/>
      <c r="AB140" s="88" t="s">
        <v>19</v>
      </c>
      <c r="AC140" s="106" t="str">
        <f t="shared" si="12"/>
        <v>A</v>
      </c>
      <c r="AD140" s="107" t="str">
        <f t="shared" si="13"/>
        <v>Không</v>
      </c>
      <c r="AE140" s="118" t="s">
        <v>95</v>
      </c>
      <c r="AF140" s="61" t="s">
        <v>102</v>
      </c>
    </row>
    <row r="141" spans="1:32" ht="15.75">
      <c r="A141" s="65">
        <v>11</v>
      </c>
      <c r="B141" s="82" t="s">
        <v>233</v>
      </c>
      <c r="C141" s="76" t="str">
        <f t="shared" si="10"/>
        <v>Bùi Thị Tiểu Thư</v>
      </c>
      <c r="D141" s="84"/>
      <c r="E141" s="65"/>
      <c r="F141" s="86">
        <v>42928</v>
      </c>
      <c r="G141" s="65"/>
      <c r="H141" s="65">
        <v>109</v>
      </c>
      <c r="I141" s="65">
        <v>20.7</v>
      </c>
      <c r="J141" s="65">
        <v>5</v>
      </c>
      <c r="K141" s="87" t="s">
        <v>32</v>
      </c>
      <c r="L141" s="104">
        <f t="shared" si="11"/>
        <v>17.422775860617794</v>
      </c>
      <c r="M141" s="87"/>
      <c r="N141" s="87"/>
      <c r="O141" s="87"/>
      <c r="P141" s="87"/>
      <c r="Q141" s="87"/>
      <c r="R141" s="87"/>
      <c r="S141" s="87"/>
      <c r="T141" s="87"/>
      <c r="U141" s="79"/>
      <c r="V141" s="79"/>
      <c r="W141" s="79"/>
      <c r="X141" s="79"/>
      <c r="Y141" s="79"/>
      <c r="Z141" s="79"/>
      <c r="AA141" s="79"/>
      <c r="AB141" s="88" t="s">
        <v>19</v>
      </c>
      <c r="AC141" s="106" t="str">
        <f t="shared" si="12"/>
        <v>A</v>
      </c>
      <c r="AD141" s="107" t="str">
        <f t="shared" si="13"/>
        <v>Không</v>
      </c>
      <c r="AE141" s="61" t="s">
        <v>96</v>
      </c>
      <c r="AF141" s="61" t="s">
        <v>145</v>
      </c>
    </row>
    <row r="142" spans="1:32" ht="15.75">
      <c r="A142" s="65">
        <v>12</v>
      </c>
      <c r="B142" s="82" t="s">
        <v>234</v>
      </c>
      <c r="C142" s="76" t="str">
        <f t="shared" si="10"/>
        <v>Hồ Phương Bảo Ngọc</v>
      </c>
      <c r="D142" s="84"/>
      <c r="E142" s="86"/>
      <c r="F142" s="86">
        <v>43098</v>
      </c>
      <c r="G142" s="65"/>
      <c r="H142" s="65">
        <v>115</v>
      </c>
      <c r="I142" s="65">
        <v>21</v>
      </c>
      <c r="J142" s="65">
        <v>1</v>
      </c>
      <c r="K142" s="87" t="s">
        <v>32</v>
      </c>
      <c r="L142" s="104">
        <f t="shared" si="11"/>
        <v>15.879017013232515</v>
      </c>
      <c r="M142" s="87"/>
      <c r="N142" s="87"/>
      <c r="O142" s="87"/>
      <c r="P142" s="87"/>
      <c r="Q142" s="87" t="s">
        <v>25</v>
      </c>
      <c r="R142" s="87"/>
      <c r="S142" s="87"/>
      <c r="T142" s="87"/>
      <c r="U142" s="79"/>
      <c r="V142" s="79"/>
      <c r="W142" s="79"/>
      <c r="X142" s="79"/>
      <c r="Y142" s="79"/>
      <c r="Z142" s="79"/>
      <c r="AA142" s="79"/>
      <c r="AB142" s="88" t="s">
        <v>19</v>
      </c>
      <c r="AC142" s="106" t="str">
        <f t="shared" si="12"/>
        <v>B</v>
      </c>
      <c r="AD142" s="107" t="str">
        <f t="shared" si="13"/>
        <v>Sâu răng</v>
      </c>
      <c r="AE142" s="61" t="s">
        <v>97</v>
      </c>
      <c r="AF142" s="61" t="s">
        <v>147</v>
      </c>
    </row>
    <row r="143" spans="1:32" ht="15.75">
      <c r="A143" s="65">
        <v>13</v>
      </c>
      <c r="B143" s="82" t="s">
        <v>229</v>
      </c>
      <c r="C143" s="76" t="str">
        <f t="shared" si="10"/>
        <v>Nguyễn Ngọc Hân</v>
      </c>
      <c r="D143" s="84"/>
      <c r="E143" s="86"/>
      <c r="F143" s="86">
        <v>42743</v>
      </c>
      <c r="G143" s="65"/>
      <c r="H143" s="65">
        <v>110</v>
      </c>
      <c r="I143" s="65">
        <v>21</v>
      </c>
      <c r="J143" s="65">
        <v>5</v>
      </c>
      <c r="K143" s="87" t="s">
        <v>32</v>
      </c>
      <c r="L143" s="104">
        <f t="shared" si="11"/>
        <v>17.355371900826448</v>
      </c>
      <c r="M143" s="87"/>
      <c r="N143" s="87"/>
      <c r="O143" s="87"/>
      <c r="P143" s="87"/>
      <c r="Q143" s="87"/>
      <c r="R143" s="87"/>
      <c r="S143" s="87"/>
      <c r="T143" s="87"/>
      <c r="U143" s="79"/>
      <c r="V143" s="79"/>
      <c r="W143" s="79"/>
      <c r="X143" s="79"/>
      <c r="Y143" s="79"/>
      <c r="Z143" s="79"/>
      <c r="AA143" s="79"/>
      <c r="AB143" s="88" t="s">
        <v>19</v>
      </c>
      <c r="AC143" s="106" t="str">
        <f t="shared" si="12"/>
        <v>A</v>
      </c>
      <c r="AD143" s="107" t="str">
        <f t="shared" si="13"/>
        <v>Không</v>
      </c>
      <c r="AE143" s="61" t="s">
        <v>98</v>
      </c>
      <c r="AF143" s="61" t="s">
        <v>144</v>
      </c>
    </row>
    <row r="144" spans="1:32" ht="15.75">
      <c r="A144" s="65">
        <v>14</v>
      </c>
      <c r="B144" s="82" t="s">
        <v>235</v>
      </c>
      <c r="C144" s="76" t="str">
        <f t="shared" si="10"/>
        <v>Nguyễn Hữu Đỉnh</v>
      </c>
      <c r="D144" s="84"/>
      <c r="E144" s="86">
        <v>42905</v>
      </c>
      <c r="F144" s="86"/>
      <c r="G144" s="65"/>
      <c r="H144" s="65">
        <v>114.5</v>
      </c>
      <c r="I144" s="65">
        <v>20</v>
      </c>
      <c r="J144" s="65">
        <v>5</v>
      </c>
      <c r="K144" s="87" t="s">
        <v>32</v>
      </c>
      <c r="L144" s="104">
        <f t="shared" si="11"/>
        <v>15.255239221220037</v>
      </c>
      <c r="M144" s="87"/>
      <c r="N144" s="87"/>
      <c r="O144" s="87"/>
      <c r="P144" s="87"/>
      <c r="Q144" s="87"/>
      <c r="R144" s="87"/>
      <c r="S144" s="87"/>
      <c r="T144" s="87"/>
      <c r="U144" s="79"/>
      <c r="V144" s="79"/>
      <c r="W144" s="79"/>
      <c r="X144" s="79"/>
      <c r="Y144" s="79"/>
      <c r="Z144" s="79"/>
      <c r="AA144" s="79"/>
      <c r="AB144" s="88" t="s">
        <v>19</v>
      </c>
      <c r="AC144" s="106" t="str">
        <f t="shared" si="12"/>
        <v>A</v>
      </c>
      <c r="AD144" s="107" t="str">
        <f t="shared" si="13"/>
        <v>Không</v>
      </c>
      <c r="AE144" s="61" t="s">
        <v>99</v>
      </c>
      <c r="AF144" s="61" t="s">
        <v>142</v>
      </c>
    </row>
    <row r="145" spans="1:32" ht="15.75">
      <c r="A145" s="65">
        <v>15</v>
      </c>
      <c r="B145" s="82" t="s">
        <v>236</v>
      </c>
      <c r="C145" s="76" t="str">
        <f t="shared" si="10"/>
        <v>Nguyễn Ngọc Kim Ngân</v>
      </c>
      <c r="D145" s="84"/>
      <c r="E145" s="86"/>
      <c r="F145" s="86">
        <v>42903</v>
      </c>
      <c r="G145" s="65"/>
      <c r="H145" s="65">
        <v>112</v>
      </c>
      <c r="I145" s="65">
        <v>21.5</v>
      </c>
      <c r="J145" s="65">
        <v>5</v>
      </c>
      <c r="K145" s="87" t="s">
        <v>32</v>
      </c>
      <c r="L145" s="104">
        <f t="shared" si="11"/>
        <v>17.13966836734694</v>
      </c>
      <c r="M145" s="87"/>
      <c r="N145" s="87"/>
      <c r="O145" s="87"/>
      <c r="P145" s="87"/>
      <c r="Q145" s="87"/>
      <c r="R145" s="87"/>
      <c r="S145" s="87"/>
      <c r="T145" s="87"/>
      <c r="U145" s="79"/>
      <c r="V145" s="79"/>
      <c r="W145" s="79"/>
      <c r="X145" s="79"/>
      <c r="Y145" s="79"/>
      <c r="Z145" s="79"/>
      <c r="AA145" s="79"/>
      <c r="AB145" s="88" t="s">
        <v>19</v>
      </c>
      <c r="AC145" s="106" t="str">
        <f t="shared" si="12"/>
        <v>A</v>
      </c>
      <c r="AD145" s="107" t="str">
        <f t="shared" si="13"/>
        <v>Không</v>
      </c>
      <c r="AE145" s="61" t="s">
        <v>100</v>
      </c>
      <c r="AF145" s="61" t="s">
        <v>146</v>
      </c>
    </row>
    <row r="146" spans="1:32" ht="15.75">
      <c r="A146" s="65">
        <v>16</v>
      </c>
      <c r="B146" s="82" t="s">
        <v>237</v>
      </c>
      <c r="C146" s="76" t="str">
        <f t="shared" si="10"/>
        <v>Võ Hoàng Nam</v>
      </c>
      <c r="D146" s="84"/>
      <c r="E146" s="86">
        <v>42741</v>
      </c>
      <c r="F146" s="86"/>
      <c r="G146" s="65"/>
      <c r="H146" s="65">
        <v>107</v>
      </c>
      <c r="I146" s="65">
        <v>17</v>
      </c>
      <c r="J146" s="65">
        <v>5</v>
      </c>
      <c r="K146" s="87" t="s">
        <v>32</v>
      </c>
      <c r="L146" s="104">
        <f t="shared" si="11"/>
        <v>14.848458380644598</v>
      </c>
      <c r="M146" s="87"/>
      <c r="N146" s="87"/>
      <c r="O146" s="87"/>
      <c r="P146" s="87"/>
      <c r="Q146" s="87"/>
      <c r="R146" s="87"/>
      <c r="S146" s="87"/>
      <c r="T146" s="87"/>
      <c r="U146" s="79"/>
      <c r="V146" s="79"/>
      <c r="W146" s="79"/>
      <c r="X146" s="79"/>
      <c r="Y146" s="79"/>
      <c r="Z146" s="79"/>
      <c r="AA146" s="79"/>
      <c r="AB146" s="88" t="s">
        <v>19</v>
      </c>
      <c r="AC146" s="106" t="str">
        <f t="shared" si="12"/>
        <v>A</v>
      </c>
      <c r="AD146" s="107" t="str">
        <f t="shared" si="13"/>
        <v>Không</v>
      </c>
      <c r="AE146" s="61" t="s">
        <v>101</v>
      </c>
      <c r="AF146" s="61" t="s">
        <v>150</v>
      </c>
    </row>
    <row r="147" spans="1:32" ht="15.75">
      <c r="A147" s="65">
        <v>17</v>
      </c>
      <c r="B147" s="82" t="s">
        <v>238</v>
      </c>
      <c r="C147" s="76" t="str">
        <f t="shared" si="10"/>
        <v>Lê Ngọc Hân</v>
      </c>
      <c r="D147" s="84"/>
      <c r="E147" s="86"/>
      <c r="F147" s="86">
        <v>42943</v>
      </c>
      <c r="G147" s="65"/>
      <c r="H147" s="65">
        <v>110</v>
      </c>
      <c r="I147" s="65">
        <v>15.5</v>
      </c>
      <c r="J147" s="65">
        <v>5</v>
      </c>
      <c r="K147" s="87" t="s">
        <v>32</v>
      </c>
      <c r="L147" s="104">
        <f t="shared" si="11"/>
        <v>12.809917355371901</v>
      </c>
      <c r="M147" s="87"/>
      <c r="N147" s="87"/>
      <c r="O147" s="87"/>
      <c r="P147" s="87"/>
      <c r="Q147" s="87"/>
      <c r="R147" s="87"/>
      <c r="S147" s="87"/>
      <c r="T147" s="87"/>
      <c r="U147" s="79"/>
      <c r="V147" s="79"/>
      <c r="W147" s="79"/>
      <c r="X147" s="79"/>
      <c r="Y147" s="79"/>
      <c r="Z147" s="79"/>
      <c r="AA147" s="79"/>
      <c r="AB147" s="88" t="s">
        <v>19</v>
      </c>
      <c r="AC147" s="106" t="str">
        <f t="shared" si="12"/>
        <v>A</v>
      </c>
      <c r="AD147" s="107" t="str">
        <f t="shared" si="13"/>
        <v>Không</v>
      </c>
      <c r="AE147" s="61" t="s">
        <v>123</v>
      </c>
      <c r="AF147" s="61" t="s">
        <v>148</v>
      </c>
    </row>
    <row r="148" spans="1:32" ht="15.75">
      <c r="A148" s="65">
        <v>18</v>
      </c>
      <c r="B148" s="82" t="s">
        <v>239</v>
      </c>
      <c r="C148" s="76" t="str">
        <f t="shared" si="10"/>
        <v>Nguyễn Thái Phú Thịnh</v>
      </c>
      <c r="D148" s="84"/>
      <c r="E148" s="86">
        <v>42816</v>
      </c>
      <c r="F148" s="65"/>
      <c r="G148" s="65"/>
      <c r="H148" s="65">
        <v>119</v>
      </c>
      <c r="I148" s="65">
        <v>23</v>
      </c>
      <c r="J148" s="65">
        <v>5</v>
      </c>
      <c r="K148" s="87" t="s">
        <v>32</v>
      </c>
      <c r="L148" s="104">
        <f t="shared" si="11"/>
        <v>16.24179083398065</v>
      </c>
      <c r="M148" s="87"/>
      <c r="N148" s="87"/>
      <c r="O148" s="87"/>
      <c r="P148" s="87"/>
      <c r="Q148" s="87"/>
      <c r="R148" s="87"/>
      <c r="S148" s="87"/>
      <c r="T148" s="87"/>
      <c r="U148" s="79"/>
      <c r="V148" s="79"/>
      <c r="W148" s="79"/>
      <c r="X148" s="79"/>
      <c r="Y148" s="79"/>
      <c r="Z148" s="79"/>
      <c r="AA148" s="79"/>
      <c r="AB148" s="88" t="s">
        <v>19</v>
      </c>
      <c r="AC148" s="106" t="str">
        <f t="shared" si="12"/>
        <v>A</v>
      </c>
      <c r="AD148" s="107" t="str">
        <f t="shared" si="13"/>
        <v>Không</v>
      </c>
      <c r="AE148" s="57" t="s">
        <v>125</v>
      </c>
      <c r="AF148" s="57" t="s">
        <v>152</v>
      </c>
    </row>
    <row r="149" spans="1:30" ht="15.75">
      <c r="A149" s="65">
        <v>19</v>
      </c>
      <c r="B149" s="82" t="s">
        <v>240</v>
      </c>
      <c r="C149" s="76" t="str">
        <f t="shared" si="10"/>
        <v>Lê Huy Khanh</v>
      </c>
      <c r="D149" s="84"/>
      <c r="E149" s="86">
        <v>43098</v>
      </c>
      <c r="F149" s="86"/>
      <c r="G149" s="65"/>
      <c r="H149" s="65">
        <v>102</v>
      </c>
      <c r="I149" s="65">
        <v>13</v>
      </c>
      <c r="J149" s="65">
        <v>8</v>
      </c>
      <c r="K149" s="87" t="s">
        <v>24</v>
      </c>
      <c r="L149" s="104">
        <f t="shared" si="11"/>
        <v>12.49519415609381</v>
      </c>
      <c r="M149" s="87"/>
      <c r="N149" s="87"/>
      <c r="O149" s="87"/>
      <c r="P149" s="87"/>
      <c r="Q149" s="87"/>
      <c r="R149" s="87"/>
      <c r="S149" s="87"/>
      <c r="T149" s="87"/>
      <c r="U149" s="79"/>
      <c r="V149" s="79"/>
      <c r="W149" s="79"/>
      <c r="X149" s="79"/>
      <c r="Y149" s="79"/>
      <c r="Z149" s="79"/>
      <c r="AA149" s="79"/>
      <c r="AB149" s="88" t="s">
        <v>19</v>
      </c>
      <c r="AC149" s="106" t="str">
        <f t="shared" si="12"/>
        <v>C</v>
      </c>
      <c r="AD149" s="107" t="str">
        <f t="shared" si="13"/>
        <v>Gầy</v>
      </c>
    </row>
    <row r="150" spans="1:30" ht="15.75">
      <c r="A150" s="65">
        <v>20</v>
      </c>
      <c r="B150" s="82" t="s">
        <v>241</v>
      </c>
      <c r="C150" s="76" t="str">
        <f t="shared" si="10"/>
        <v>Phạm Trung Kiên</v>
      </c>
      <c r="D150" s="84"/>
      <c r="E150" s="110">
        <v>42948</v>
      </c>
      <c r="F150" s="86"/>
      <c r="G150" s="65"/>
      <c r="H150" s="65">
        <v>1158</v>
      </c>
      <c r="I150" s="65">
        <v>18</v>
      </c>
      <c r="J150" s="65">
        <v>5</v>
      </c>
      <c r="K150" s="87" t="s">
        <v>32</v>
      </c>
      <c r="L150" s="104">
        <f t="shared" si="11"/>
        <v>0.13423179145748879</v>
      </c>
      <c r="M150" s="87"/>
      <c r="N150" s="87"/>
      <c r="O150" s="87"/>
      <c r="P150" s="87"/>
      <c r="Q150" s="87"/>
      <c r="R150" s="87"/>
      <c r="S150" s="87"/>
      <c r="T150" s="87"/>
      <c r="U150" s="79"/>
      <c r="V150" s="79"/>
      <c r="W150" s="79"/>
      <c r="X150" s="79"/>
      <c r="Y150" s="79"/>
      <c r="Z150" s="79"/>
      <c r="AA150" s="79"/>
      <c r="AB150" s="88" t="s">
        <v>19</v>
      </c>
      <c r="AC150" s="106" t="str">
        <f t="shared" si="12"/>
        <v>A</v>
      </c>
      <c r="AD150" s="107" t="str">
        <f t="shared" si="13"/>
        <v>Không</v>
      </c>
    </row>
    <row r="151" spans="1:30" ht="15.75">
      <c r="A151" s="65">
        <v>21</v>
      </c>
      <c r="B151" s="82" t="s">
        <v>242</v>
      </c>
      <c r="C151" s="76" t="str">
        <f t="shared" si="10"/>
        <v>Nguyễn Đình Gia Huy</v>
      </c>
      <c r="D151" s="84"/>
      <c r="E151" s="110">
        <v>43090</v>
      </c>
      <c r="F151" s="86"/>
      <c r="G151" s="65"/>
      <c r="H151" s="65">
        <v>109</v>
      </c>
      <c r="I151" s="65">
        <v>16</v>
      </c>
      <c r="J151" s="65">
        <v>5</v>
      </c>
      <c r="K151" s="87" t="s">
        <v>32</v>
      </c>
      <c r="L151" s="104">
        <f t="shared" si="11"/>
        <v>13.466879892264961</v>
      </c>
      <c r="M151" s="87"/>
      <c r="N151" s="87"/>
      <c r="O151" s="87"/>
      <c r="P151" s="87"/>
      <c r="Q151" s="87"/>
      <c r="R151" s="87"/>
      <c r="S151" s="87"/>
      <c r="T151" s="87"/>
      <c r="U151" s="79"/>
      <c r="V151" s="79"/>
      <c r="W151" s="79"/>
      <c r="X151" s="79"/>
      <c r="Y151" s="79"/>
      <c r="Z151" s="79"/>
      <c r="AA151" s="79"/>
      <c r="AB151" s="88" t="s">
        <v>19</v>
      </c>
      <c r="AC151" s="106" t="str">
        <f t="shared" si="12"/>
        <v>A</v>
      </c>
      <c r="AD151" s="107" t="str">
        <f t="shared" si="13"/>
        <v>Không</v>
      </c>
    </row>
    <row r="152" spans="1:30" ht="15.75">
      <c r="A152" s="65">
        <v>22</v>
      </c>
      <c r="B152" s="82" t="s">
        <v>243</v>
      </c>
      <c r="C152" s="76" t="str">
        <f t="shared" si="10"/>
        <v>Đặng Thanh Trúc</v>
      </c>
      <c r="D152" s="84"/>
      <c r="E152" s="110"/>
      <c r="F152" s="86">
        <v>42805</v>
      </c>
      <c r="G152" s="65"/>
      <c r="H152" s="65">
        <v>115</v>
      </c>
      <c r="I152" s="65">
        <v>19.5</v>
      </c>
      <c r="J152" s="65">
        <v>5</v>
      </c>
      <c r="K152" s="87" t="s">
        <v>32</v>
      </c>
      <c r="L152" s="104">
        <f t="shared" si="11"/>
        <v>14.744801512287335</v>
      </c>
      <c r="M152" s="87"/>
      <c r="N152" s="87"/>
      <c r="O152" s="87"/>
      <c r="P152" s="87"/>
      <c r="Q152" s="87"/>
      <c r="R152" s="87"/>
      <c r="S152" s="87"/>
      <c r="T152" s="87"/>
      <c r="U152" s="79"/>
      <c r="V152" s="79"/>
      <c r="W152" s="79"/>
      <c r="X152" s="79"/>
      <c r="Y152" s="79"/>
      <c r="Z152" s="79"/>
      <c r="AA152" s="79"/>
      <c r="AB152" s="88" t="s">
        <v>19</v>
      </c>
      <c r="AC152" s="106" t="str">
        <f t="shared" si="12"/>
        <v>A</v>
      </c>
      <c r="AD152" s="107" t="str">
        <f t="shared" si="13"/>
        <v>Không</v>
      </c>
    </row>
    <row r="153" spans="1:30" ht="15.75">
      <c r="A153" s="65">
        <v>23</v>
      </c>
      <c r="B153" s="82" t="s">
        <v>244</v>
      </c>
      <c r="C153" s="76" t="str">
        <f t="shared" si="10"/>
        <v>Nguyễn Hoàng Lâm</v>
      </c>
      <c r="D153" s="84"/>
      <c r="E153" s="110">
        <v>43088</v>
      </c>
      <c r="F153" s="65"/>
      <c r="G153" s="65"/>
      <c r="H153" s="65">
        <v>109</v>
      </c>
      <c r="I153" s="65">
        <v>21</v>
      </c>
      <c r="J153" s="65">
        <v>5</v>
      </c>
      <c r="K153" s="87" t="s">
        <v>32</v>
      </c>
      <c r="L153" s="104">
        <f t="shared" si="11"/>
        <v>17.67527985859776</v>
      </c>
      <c r="M153" s="87"/>
      <c r="N153" s="87"/>
      <c r="O153" s="87"/>
      <c r="P153" s="87"/>
      <c r="Q153" s="87"/>
      <c r="R153" s="87"/>
      <c r="S153" s="87"/>
      <c r="T153" s="87"/>
      <c r="U153" s="79"/>
      <c r="V153" s="79"/>
      <c r="W153" s="79"/>
      <c r="X153" s="79"/>
      <c r="Y153" s="79"/>
      <c r="Z153" s="79"/>
      <c r="AA153" s="79"/>
      <c r="AB153" s="88" t="s">
        <v>19</v>
      </c>
      <c r="AC153" s="106" t="str">
        <f t="shared" si="12"/>
        <v>A</v>
      </c>
      <c r="AD153" s="107" t="str">
        <f t="shared" si="13"/>
        <v>Không</v>
      </c>
    </row>
    <row r="154" spans="1:30" ht="15.75">
      <c r="A154" s="65">
        <v>24</v>
      </c>
      <c r="B154" s="82" t="s">
        <v>245</v>
      </c>
      <c r="C154" s="76" t="str">
        <f t="shared" si="10"/>
        <v>Dương Hoài Lượng</v>
      </c>
      <c r="D154" s="84"/>
      <c r="E154" s="110">
        <v>42805</v>
      </c>
      <c r="F154" s="65"/>
      <c r="G154" s="65"/>
      <c r="H154" s="65">
        <v>101</v>
      </c>
      <c r="I154" s="65">
        <v>14</v>
      </c>
      <c r="J154" s="65">
        <v>8</v>
      </c>
      <c r="K154" s="87" t="s">
        <v>24</v>
      </c>
      <c r="L154" s="104">
        <f t="shared" si="11"/>
        <v>13.724144691696893</v>
      </c>
      <c r="M154" s="87"/>
      <c r="N154" s="87"/>
      <c r="O154" s="87"/>
      <c r="P154" s="87"/>
      <c r="Q154" s="87"/>
      <c r="R154" s="87"/>
      <c r="S154" s="87"/>
      <c r="T154" s="87"/>
      <c r="U154" s="79"/>
      <c r="V154" s="79"/>
      <c r="W154" s="79"/>
      <c r="X154" s="79"/>
      <c r="Y154" s="79"/>
      <c r="Z154" s="79"/>
      <c r="AA154" s="79"/>
      <c r="AB154" s="88" t="s">
        <v>19</v>
      </c>
      <c r="AC154" s="106" t="str">
        <f t="shared" si="12"/>
        <v>C</v>
      </c>
      <c r="AD154" s="107" t="str">
        <f t="shared" si="13"/>
        <v>Gầy</v>
      </c>
    </row>
    <row r="155" spans="1:30" ht="15.75">
      <c r="A155" s="65">
        <v>25</v>
      </c>
      <c r="B155" s="82" t="s">
        <v>246</v>
      </c>
      <c r="C155" s="76" t="str">
        <f t="shared" si="10"/>
        <v>Cao Ngọc Như Quỳnh</v>
      </c>
      <c r="D155" s="84"/>
      <c r="E155" s="86"/>
      <c r="F155" s="110">
        <v>42937</v>
      </c>
      <c r="G155" s="65"/>
      <c r="H155" s="65">
        <v>101</v>
      </c>
      <c r="I155" s="65">
        <v>14.6</v>
      </c>
      <c r="J155" s="65">
        <v>5</v>
      </c>
      <c r="K155" s="87" t="s">
        <v>32</v>
      </c>
      <c r="L155" s="104">
        <f t="shared" si="11"/>
        <v>14.312322321341044</v>
      </c>
      <c r="M155" s="87"/>
      <c r="N155" s="87"/>
      <c r="O155" s="87"/>
      <c r="P155" s="87"/>
      <c r="Q155" s="87"/>
      <c r="R155" s="87"/>
      <c r="S155" s="87"/>
      <c r="T155" s="87"/>
      <c r="U155" s="79"/>
      <c r="V155" s="79"/>
      <c r="W155" s="79"/>
      <c r="X155" s="79"/>
      <c r="Y155" s="79"/>
      <c r="Z155" s="79"/>
      <c r="AA155" s="79"/>
      <c r="AB155" s="88" t="s">
        <v>19</v>
      </c>
      <c r="AC155" s="106" t="str">
        <f t="shared" si="12"/>
        <v>A</v>
      </c>
      <c r="AD155" s="107" t="str">
        <f t="shared" si="13"/>
        <v>Không</v>
      </c>
    </row>
    <row r="156" spans="1:30" ht="15.75">
      <c r="A156" s="65">
        <v>26</v>
      </c>
      <c r="B156" s="82" t="s">
        <v>247</v>
      </c>
      <c r="C156" s="76" t="str">
        <f t="shared" si="10"/>
        <v>Hồ Nguyễn Ngọc Linh</v>
      </c>
      <c r="D156" s="84"/>
      <c r="E156" s="110">
        <v>43007</v>
      </c>
      <c r="F156" s="86"/>
      <c r="G156" s="65"/>
      <c r="H156" s="65">
        <v>108</v>
      </c>
      <c r="I156" s="65">
        <v>20</v>
      </c>
      <c r="J156" s="65">
        <v>5</v>
      </c>
      <c r="K156" s="87" t="s">
        <v>32</v>
      </c>
      <c r="L156" s="104">
        <f t="shared" si="11"/>
        <v>17.146776406035666</v>
      </c>
      <c r="M156" s="87"/>
      <c r="N156" s="87"/>
      <c r="O156" s="87"/>
      <c r="P156" s="87"/>
      <c r="Q156" s="87"/>
      <c r="R156" s="87"/>
      <c r="S156" s="87"/>
      <c r="T156" s="87"/>
      <c r="U156" s="79"/>
      <c r="V156" s="79"/>
      <c r="W156" s="79"/>
      <c r="X156" s="79"/>
      <c r="Y156" s="79"/>
      <c r="Z156" s="79"/>
      <c r="AA156" s="79"/>
      <c r="AB156" s="88" t="s">
        <v>19</v>
      </c>
      <c r="AC156" s="106" t="str">
        <f t="shared" si="12"/>
        <v>A</v>
      </c>
      <c r="AD156" s="107" t="str">
        <f t="shared" si="13"/>
        <v>Không</v>
      </c>
    </row>
    <row r="157" spans="1:30" ht="15.75">
      <c r="A157" s="65">
        <v>27</v>
      </c>
      <c r="B157" s="82" t="s">
        <v>248</v>
      </c>
      <c r="C157" s="76" t="str">
        <f t="shared" si="10"/>
        <v>Nguyễn Bồ Tiên Mỹ</v>
      </c>
      <c r="D157" s="84"/>
      <c r="E157" s="86"/>
      <c r="F157" s="86">
        <v>42900</v>
      </c>
      <c r="G157" s="65"/>
      <c r="H157" s="65">
        <v>114</v>
      </c>
      <c r="I157" s="65">
        <v>21</v>
      </c>
      <c r="J157" s="65">
        <v>5</v>
      </c>
      <c r="K157" s="87" t="s">
        <v>32</v>
      </c>
      <c r="L157" s="104">
        <f t="shared" si="11"/>
        <v>16.15881809787627</v>
      </c>
      <c r="M157" s="87"/>
      <c r="N157" s="87"/>
      <c r="O157" s="87"/>
      <c r="P157" s="87"/>
      <c r="Q157" s="87"/>
      <c r="R157" s="87"/>
      <c r="S157" s="87"/>
      <c r="T157" s="87"/>
      <c r="U157" s="79"/>
      <c r="V157" s="79"/>
      <c r="W157" s="79"/>
      <c r="X157" s="79"/>
      <c r="Y157" s="79"/>
      <c r="Z157" s="79"/>
      <c r="AA157" s="79"/>
      <c r="AB157" s="88" t="s">
        <v>19</v>
      </c>
      <c r="AC157" s="106" t="str">
        <f t="shared" si="12"/>
        <v>A</v>
      </c>
      <c r="AD157" s="107" t="str">
        <f t="shared" si="13"/>
        <v>Không</v>
      </c>
    </row>
    <row r="158" spans="1:30" ht="15.75">
      <c r="A158" s="65">
        <v>28</v>
      </c>
      <c r="B158" s="82" t="s">
        <v>249</v>
      </c>
      <c r="C158" s="76" t="str">
        <f t="shared" si="10"/>
        <v>Huỳnh Bùi Thảo Vân</v>
      </c>
      <c r="D158" s="84"/>
      <c r="E158" s="65"/>
      <c r="F158" s="86">
        <v>42860</v>
      </c>
      <c r="G158" s="65"/>
      <c r="H158" s="65">
        <v>108</v>
      </c>
      <c r="I158" s="65">
        <v>15</v>
      </c>
      <c r="J158" s="65">
        <v>1</v>
      </c>
      <c r="K158" s="87" t="s">
        <v>32</v>
      </c>
      <c r="L158" s="104">
        <f t="shared" si="11"/>
        <v>12.860082304526749</v>
      </c>
      <c r="M158" s="87"/>
      <c r="N158" s="87"/>
      <c r="O158" s="87"/>
      <c r="P158" s="87"/>
      <c r="Q158" s="87" t="s">
        <v>25</v>
      </c>
      <c r="R158" s="87"/>
      <c r="S158" s="87"/>
      <c r="T158" s="87"/>
      <c r="U158" s="79"/>
      <c r="V158" s="79"/>
      <c r="W158" s="79"/>
      <c r="X158" s="79"/>
      <c r="Y158" s="79"/>
      <c r="Z158" s="79"/>
      <c r="AA158" s="79"/>
      <c r="AB158" s="88" t="s">
        <v>19</v>
      </c>
      <c r="AC158" s="106" t="str">
        <f t="shared" si="12"/>
        <v>B</v>
      </c>
      <c r="AD158" s="107" t="str">
        <f t="shared" si="13"/>
        <v>Sâu răng</v>
      </c>
    </row>
    <row r="159" spans="1:30" ht="15.75">
      <c r="A159" s="65">
        <v>29</v>
      </c>
      <c r="B159" s="82" t="s">
        <v>250</v>
      </c>
      <c r="C159" s="83" t="str">
        <f t="shared" si="10"/>
        <v>Nguyễn Hoàng Kim Thảo</v>
      </c>
      <c r="D159" s="84"/>
      <c r="E159" s="65"/>
      <c r="F159" s="86">
        <v>42995</v>
      </c>
      <c r="G159" s="65"/>
      <c r="H159" s="65">
        <v>113</v>
      </c>
      <c r="I159" s="65">
        <v>20</v>
      </c>
      <c r="J159" s="65">
        <v>5</v>
      </c>
      <c r="K159" s="87" t="s">
        <v>32</v>
      </c>
      <c r="L159" s="104">
        <f t="shared" si="11"/>
        <v>15.662933667475919</v>
      </c>
      <c r="M159" s="87"/>
      <c r="N159" s="87"/>
      <c r="O159" s="87"/>
      <c r="P159" s="87"/>
      <c r="Q159" s="87"/>
      <c r="R159" s="87"/>
      <c r="S159" s="87"/>
      <c r="T159" s="87"/>
      <c r="U159" s="79"/>
      <c r="V159" s="79"/>
      <c r="W159" s="79"/>
      <c r="X159" s="79"/>
      <c r="Y159" s="79"/>
      <c r="Z159" s="79"/>
      <c r="AA159" s="79"/>
      <c r="AB159" s="88" t="s">
        <v>19</v>
      </c>
      <c r="AC159" s="106" t="str">
        <f t="shared" si="12"/>
        <v>A</v>
      </c>
      <c r="AD159" s="107" t="str">
        <f t="shared" si="13"/>
        <v>Không</v>
      </c>
    </row>
    <row r="160" spans="1:30" ht="15.75">
      <c r="A160" s="65">
        <v>30</v>
      </c>
      <c r="B160" s="82" t="s">
        <v>201</v>
      </c>
      <c r="C160" s="83" t="str">
        <f t="shared" si="10"/>
        <v>Nguyễn Ngọc Tường Vy</v>
      </c>
      <c r="D160" s="84"/>
      <c r="E160" s="95"/>
      <c r="F160" s="86">
        <v>42900</v>
      </c>
      <c r="G160" s="65"/>
      <c r="H160" s="65">
        <v>110</v>
      </c>
      <c r="I160" s="65">
        <v>17.8</v>
      </c>
      <c r="J160" s="65">
        <v>1</v>
      </c>
      <c r="K160" s="87" t="s">
        <v>32</v>
      </c>
      <c r="L160" s="104">
        <f t="shared" si="11"/>
        <v>14.710743801652892</v>
      </c>
      <c r="M160" s="87"/>
      <c r="N160" s="87"/>
      <c r="O160" s="87"/>
      <c r="P160" s="87"/>
      <c r="Q160" s="87" t="s">
        <v>25</v>
      </c>
      <c r="R160" s="87"/>
      <c r="S160" s="87"/>
      <c r="T160" s="87"/>
      <c r="U160" s="79"/>
      <c r="V160" s="79"/>
      <c r="W160" s="79"/>
      <c r="X160" s="79"/>
      <c r="Y160" s="79"/>
      <c r="Z160" s="79"/>
      <c r="AA160" s="79"/>
      <c r="AB160" s="88" t="s">
        <v>19</v>
      </c>
      <c r="AC160" s="106" t="str">
        <f t="shared" si="12"/>
        <v>B</v>
      </c>
      <c r="AD160" s="107" t="str">
        <f t="shared" si="13"/>
        <v>Sâu răng</v>
      </c>
    </row>
    <row r="161" spans="1:30" ht="15.75">
      <c r="A161" s="65">
        <v>31</v>
      </c>
      <c r="B161" s="82" t="s">
        <v>251</v>
      </c>
      <c r="C161" s="83" t="str">
        <f t="shared" si="10"/>
        <v>Lữ Ngọc Bảo Như</v>
      </c>
      <c r="D161" s="84"/>
      <c r="E161" s="86"/>
      <c r="F161" s="86">
        <v>42789</v>
      </c>
      <c r="G161" s="65"/>
      <c r="H161" s="65">
        <v>112</v>
      </c>
      <c r="I161" s="65">
        <v>20.5</v>
      </c>
      <c r="J161" s="65">
        <v>5</v>
      </c>
      <c r="K161" s="87" t="s">
        <v>32</v>
      </c>
      <c r="L161" s="104">
        <f t="shared" si="11"/>
        <v>16.34247448979592</v>
      </c>
      <c r="M161" s="87"/>
      <c r="N161" s="87"/>
      <c r="O161" s="87"/>
      <c r="P161" s="87"/>
      <c r="Q161" s="87"/>
      <c r="R161" s="87"/>
      <c r="S161" s="87"/>
      <c r="T161" s="87"/>
      <c r="U161" s="79"/>
      <c r="V161" s="79"/>
      <c r="W161" s="79"/>
      <c r="X161" s="79"/>
      <c r="Y161" s="79"/>
      <c r="Z161" s="79"/>
      <c r="AA161" s="79"/>
      <c r="AB161" s="88" t="s">
        <v>19</v>
      </c>
      <c r="AC161" s="106" t="str">
        <f t="shared" si="12"/>
        <v>A</v>
      </c>
      <c r="AD161" s="107" t="str">
        <f t="shared" si="13"/>
        <v>Không</v>
      </c>
    </row>
    <row r="162" spans="1:30" ht="15.75">
      <c r="A162" s="65">
        <v>32</v>
      </c>
      <c r="B162" s="82" t="s">
        <v>252</v>
      </c>
      <c r="C162" s="83" t="str">
        <f t="shared" si="10"/>
        <v>Nguyễn Gia Huy</v>
      </c>
      <c r="D162" s="84"/>
      <c r="E162" s="86">
        <v>42823</v>
      </c>
      <c r="F162" s="86"/>
      <c r="G162" s="65"/>
      <c r="H162" s="65">
        <v>106</v>
      </c>
      <c r="I162" s="65">
        <v>16</v>
      </c>
      <c r="J162" s="65">
        <v>1</v>
      </c>
      <c r="K162" s="87" t="s">
        <v>32</v>
      </c>
      <c r="L162" s="104">
        <f>I162*10000/(H162*H162)</f>
        <v>14.239943040227839</v>
      </c>
      <c r="M162" s="87"/>
      <c r="N162" s="87"/>
      <c r="O162" s="87"/>
      <c r="P162" s="87"/>
      <c r="Q162" s="87" t="s">
        <v>25</v>
      </c>
      <c r="R162" s="87"/>
      <c r="S162" s="87"/>
      <c r="T162" s="87"/>
      <c r="U162" s="79"/>
      <c r="V162" s="79"/>
      <c r="W162" s="79"/>
      <c r="X162" s="79"/>
      <c r="Y162" s="79"/>
      <c r="Z162" s="79"/>
      <c r="AA162" s="79"/>
      <c r="AB162" s="88" t="s">
        <v>19</v>
      </c>
      <c r="AC162" s="106" t="str">
        <f>IF(OR(K162="III",M162="III",P162="III",Q162="III",T162="III",U162="III",V162="III",W162="III",X162="III",Y162="III",Z162="III",AA162="III"),"C",(IF(OR(K162="II",M162="II",P162="II",Q162="II",T162="II",U162="II",V162="II",W162="II",X162="II",Y162="II",Z162="II",AA162="II"),"B","A")))</f>
        <v>B</v>
      </c>
      <c r="AD162" s="107" t="str">
        <f t="shared" si="13"/>
        <v>Sâu răng</v>
      </c>
    </row>
    <row r="163" spans="1:30" ht="15.75">
      <c r="A163" s="65">
        <v>33</v>
      </c>
      <c r="B163" s="82" t="s">
        <v>253</v>
      </c>
      <c r="C163" s="83" t="str">
        <f t="shared" si="10"/>
        <v>Nguyễn Thị Thúy Vy</v>
      </c>
      <c r="D163" s="84"/>
      <c r="E163" s="86"/>
      <c r="F163" s="86">
        <v>42739</v>
      </c>
      <c r="G163" s="65"/>
      <c r="H163" s="65">
        <v>114</v>
      </c>
      <c r="I163" s="65">
        <v>21</v>
      </c>
      <c r="J163" s="65">
        <v>5</v>
      </c>
      <c r="K163" s="87" t="s">
        <v>32</v>
      </c>
      <c r="L163" s="104">
        <f aca="true" t="shared" si="14" ref="L163:L184">I163*10000/(H163*H163)</f>
        <v>16.15881809787627</v>
      </c>
      <c r="M163" s="87"/>
      <c r="N163" s="87"/>
      <c r="O163" s="87"/>
      <c r="P163" s="87"/>
      <c r="Q163" s="87"/>
      <c r="R163" s="87"/>
      <c r="S163" s="87"/>
      <c r="T163" s="87"/>
      <c r="U163" s="79"/>
      <c r="V163" s="79"/>
      <c r="W163" s="79"/>
      <c r="X163" s="79"/>
      <c r="Y163" s="79"/>
      <c r="Z163" s="79"/>
      <c r="AA163" s="79"/>
      <c r="AB163" s="88" t="s">
        <v>19</v>
      </c>
      <c r="AC163" s="106" t="str">
        <f aca="true" t="shared" si="15" ref="AC163:AC184">IF(OR(K163="III",M163="III",P163="III",Q163="III",T163="III",U163="III",V163="III",W163="III",X163="III",Y163="III",Z163="III",AA163="III"),"C",(IF(OR(K163="II",M163="II",P163="II",Q163="II",T163="II",U163="II",V163="II",W163="II",X163="II",Y163="II",Z163="II",AA163="II"),"B","A")))</f>
        <v>A</v>
      </c>
      <c r="AD163" s="107" t="str">
        <f t="shared" si="13"/>
        <v>Không</v>
      </c>
    </row>
    <row r="164" spans="1:30" ht="15.75">
      <c r="A164" s="65">
        <v>34</v>
      </c>
      <c r="B164" s="82" t="s">
        <v>254</v>
      </c>
      <c r="C164" s="83" t="str">
        <f t="shared" si="10"/>
        <v>Phan Tuấn Kiệt</v>
      </c>
      <c r="D164" s="84"/>
      <c r="E164" s="86">
        <v>43069</v>
      </c>
      <c r="F164" s="86"/>
      <c r="G164" s="65"/>
      <c r="H164" s="65">
        <v>114</v>
      </c>
      <c r="I164" s="65">
        <v>21.8</v>
      </c>
      <c r="J164" s="65">
        <v>5</v>
      </c>
      <c r="K164" s="87" t="s">
        <v>32</v>
      </c>
      <c r="L164" s="104">
        <f t="shared" si="14"/>
        <v>16.774392120652507</v>
      </c>
      <c r="M164" s="87"/>
      <c r="N164" s="87"/>
      <c r="O164" s="87"/>
      <c r="P164" s="87"/>
      <c r="Q164" s="87"/>
      <c r="R164" s="87"/>
      <c r="S164" s="87"/>
      <c r="T164" s="87"/>
      <c r="U164" s="79"/>
      <c r="V164" s="79"/>
      <c r="W164" s="79"/>
      <c r="X164" s="79"/>
      <c r="Y164" s="79"/>
      <c r="Z164" s="79"/>
      <c r="AA164" s="79"/>
      <c r="AB164" s="88" t="s">
        <v>19</v>
      </c>
      <c r="AC164" s="106" t="str">
        <f t="shared" si="15"/>
        <v>A</v>
      </c>
      <c r="AD164" s="107" t="str">
        <f t="shared" si="13"/>
        <v>Không</v>
      </c>
    </row>
    <row r="165" spans="1:30" ht="15.75">
      <c r="A165" s="65">
        <v>35</v>
      </c>
      <c r="B165" s="82" t="s">
        <v>206</v>
      </c>
      <c r="C165" s="83" t="str">
        <f t="shared" si="10"/>
        <v>Nguyễn Đăng Khôi</v>
      </c>
      <c r="D165" s="84"/>
      <c r="E165" s="86">
        <v>43058</v>
      </c>
      <c r="F165" s="65"/>
      <c r="G165" s="65"/>
      <c r="H165" s="65">
        <v>109</v>
      </c>
      <c r="I165" s="65">
        <v>15</v>
      </c>
      <c r="J165" s="65">
        <v>8</v>
      </c>
      <c r="K165" s="87" t="s">
        <v>24</v>
      </c>
      <c r="L165" s="104">
        <f t="shared" si="14"/>
        <v>12.625199898998401</v>
      </c>
      <c r="M165" s="87"/>
      <c r="N165" s="87"/>
      <c r="O165" s="87"/>
      <c r="P165" s="87"/>
      <c r="Q165" s="87"/>
      <c r="R165" s="87"/>
      <c r="S165" s="87"/>
      <c r="T165" s="87"/>
      <c r="U165" s="79"/>
      <c r="V165" s="79"/>
      <c r="W165" s="79"/>
      <c r="X165" s="79"/>
      <c r="Y165" s="79"/>
      <c r="Z165" s="79"/>
      <c r="AA165" s="79"/>
      <c r="AB165" s="88" t="s">
        <v>19</v>
      </c>
      <c r="AC165" s="106" t="str">
        <f t="shared" si="15"/>
        <v>C</v>
      </c>
      <c r="AD165" s="107" t="str">
        <f t="shared" si="13"/>
        <v>Gầy</v>
      </c>
    </row>
    <row r="166" spans="1:30" ht="15.75">
      <c r="A166" s="65">
        <v>36</v>
      </c>
      <c r="B166" s="82" t="s">
        <v>255</v>
      </c>
      <c r="C166" s="83" t="str">
        <f t="shared" si="10"/>
        <v>Phạm Hoàng Khôi Nguyên</v>
      </c>
      <c r="D166" s="84"/>
      <c r="E166" s="86">
        <v>43027</v>
      </c>
      <c r="F166" s="86"/>
      <c r="G166" s="65"/>
      <c r="H166" s="65">
        <v>116</v>
      </c>
      <c r="I166" s="65">
        <v>23</v>
      </c>
      <c r="J166" s="65">
        <v>5</v>
      </c>
      <c r="K166" s="87" t="s">
        <v>32</v>
      </c>
      <c r="L166" s="104">
        <f t="shared" si="14"/>
        <v>17.092746730083235</v>
      </c>
      <c r="M166" s="87"/>
      <c r="N166" s="87"/>
      <c r="O166" s="87"/>
      <c r="P166" s="87"/>
      <c r="Q166" s="87"/>
      <c r="R166" s="87"/>
      <c r="S166" s="87"/>
      <c r="T166" s="87"/>
      <c r="U166" s="79"/>
      <c r="V166" s="79"/>
      <c r="W166" s="79"/>
      <c r="X166" s="79"/>
      <c r="Y166" s="79"/>
      <c r="Z166" s="79"/>
      <c r="AA166" s="79"/>
      <c r="AB166" s="88" t="s">
        <v>19</v>
      </c>
      <c r="AC166" s="106" t="str">
        <f t="shared" si="15"/>
        <v>A</v>
      </c>
      <c r="AD166" s="107" t="str">
        <f t="shared" si="13"/>
        <v>Không</v>
      </c>
    </row>
    <row r="167" spans="1:30" ht="15.75">
      <c r="A167" s="65">
        <v>37</v>
      </c>
      <c r="B167" s="82" t="s">
        <v>256</v>
      </c>
      <c r="C167" s="83" t="str">
        <f t="shared" si="10"/>
        <v>Bùi Thành Phát</v>
      </c>
      <c r="D167" s="84"/>
      <c r="E167" s="86">
        <v>43085</v>
      </c>
      <c r="F167" s="86"/>
      <c r="G167" s="65"/>
      <c r="H167" s="65">
        <v>102.5</v>
      </c>
      <c r="I167" s="65">
        <v>18</v>
      </c>
      <c r="J167" s="65">
        <v>5</v>
      </c>
      <c r="K167" s="87" t="s">
        <v>32</v>
      </c>
      <c r="L167" s="104">
        <f t="shared" si="14"/>
        <v>17.132659131469364</v>
      </c>
      <c r="M167" s="87"/>
      <c r="N167" s="87"/>
      <c r="O167" s="87"/>
      <c r="P167" s="87"/>
      <c r="Q167" s="87"/>
      <c r="R167" s="87"/>
      <c r="S167" s="87"/>
      <c r="T167" s="87"/>
      <c r="U167" s="79"/>
      <c r="V167" s="79"/>
      <c r="W167" s="79"/>
      <c r="X167" s="79"/>
      <c r="Y167" s="79"/>
      <c r="Z167" s="79"/>
      <c r="AA167" s="79"/>
      <c r="AB167" s="88" t="s">
        <v>19</v>
      </c>
      <c r="AC167" s="106" t="str">
        <f t="shared" si="15"/>
        <v>A</v>
      </c>
      <c r="AD167" s="107" t="str">
        <f t="shared" si="13"/>
        <v>Không</v>
      </c>
    </row>
    <row r="168" spans="1:30" ht="15.75">
      <c r="A168" s="65">
        <v>38</v>
      </c>
      <c r="B168" s="82" t="s">
        <v>257</v>
      </c>
      <c r="C168" s="83" t="str">
        <f t="shared" si="10"/>
        <v>Hà Văn Dương Vũ</v>
      </c>
      <c r="D168" s="84"/>
      <c r="E168" s="86">
        <v>43055</v>
      </c>
      <c r="F168" s="65"/>
      <c r="G168" s="65"/>
      <c r="H168" s="65">
        <v>108</v>
      </c>
      <c r="I168" s="65">
        <v>18</v>
      </c>
      <c r="J168" s="65">
        <v>5</v>
      </c>
      <c r="K168" s="87" t="s">
        <v>32</v>
      </c>
      <c r="L168" s="104">
        <f t="shared" si="14"/>
        <v>15.432098765432098</v>
      </c>
      <c r="M168" s="87"/>
      <c r="N168" s="87"/>
      <c r="O168" s="87"/>
      <c r="P168" s="87"/>
      <c r="Q168" s="87"/>
      <c r="R168" s="87"/>
      <c r="S168" s="87"/>
      <c r="T168" s="87"/>
      <c r="U168" s="79"/>
      <c r="V168" s="79"/>
      <c r="W168" s="79"/>
      <c r="X168" s="79"/>
      <c r="Y168" s="79"/>
      <c r="Z168" s="79"/>
      <c r="AA168" s="79"/>
      <c r="AB168" s="88" t="s">
        <v>19</v>
      </c>
      <c r="AC168" s="106" t="str">
        <f t="shared" si="15"/>
        <v>A</v>
      </c>
      <c r="AD168" s="107" t="str">
        <f t="shared" si="13"/>
        <v>Không</v>
      </c>
    </row>
    <row r="169" spans="1:30" ht="15.75">
      <c r="A169" s="65">
        <v>39</v>
      </c>
      <c r="B169" s="82" t="s">
        <v>258</v>
      </c>
      <c r="C169" s="83" t="str">
        <f t="shared" si="10"/>
        <v>Lê Mỹ Duyên</v>
      </c>
      <c r="D169" s="84"/>
      <c r="E169" s="86"/>
      <c r="F169" s="86">
        <v>42911</v>
      </c>
      <c r="G169" s="65"/>
      <c r="H169" s="65">
        <v>115</v>
      </c>
      <c r="I169" s="65">
        <v>23</v>
      </c>
      <c r="J169" s="65">
        <v>5</v>
      </c>
      <c r="K169" s="87" t="s">
        <v>32</v>
      </c>
      <c r="L169" s="104">
        <f t="shared" si="14"/>
        <v>17.391304347826086</v>
      </c>
      <c r="M169" s="87"/>
      <c r="N169" s="87"/>
      <c r="O169" s="87"/>
      <c r="P169" s="87"/>
      <c r="Q169" s="87"/>
      <c r="R169" s="87"/>
      <c r="S169" s="87"/>
      <c r="T169" s="87"/>
      <c r="U169" s="79"/>
      <c r="V169" s="79"/>
      <c r="W169" s="79"/>
      <c r="X169" s="79"/>
      <c r="Y169" s="79"/>
      <c r="Z169" s="79"/>
      <c r="AA169" s="79"/>
      <c r="AB169" s="88" t="s">
        <v>19</v>
      </c>
      <c r="AC169" s="106" t="str">
        <f t="shared" si="15"/>
        <v>A</v>
      </c>
      <c r="AD169" s="107" t="str">
        <f t="shared" si="13"/>
        <v>Không</v>
      </c>
    </row>
    <row r="170" spans="1:30" ht="15.75">
      <c r="A170" s="65">
        <v>40</v>
      </c>
      <c r="B170" s="82" t="s">
        <v>259</v>
      </c>
      <c r="C170" s="83" t="str">
        <f t="shared" si="10"/>
        <v>Nguyễn Thanh Trúc</v>
      </c>
      <c r="D170" s="84"/>
      <c r="E170" s="86"/>
      <c r="F170" s="86">
        <v>42954</v>
      </c>
      <c r="G170" s="65"/>
      <c r="H170" s="65">
        <v>111</v>
      </c>
      <c r="I170" s="65">
        <v>19</v>
      </c>
      <c r="J170" s="65">
        <v>5</v>
      </c>
      <c r="K170" s="87" t="s">
        <v>32</v>
      </c>
      <c r="L170" s="104">
        <f t="shared" si="14"/>
        <v>15.420826231637042</v>
      </c>
      <c r="M170" s="87"/>
      <c r="N170" s="87"/>
      <c r="O170" s="87"/>
      <c r="P170" s="87"/>
      <c r="Q170" s="87"/>
      <c r="R170" s="87"/>
      <c r="S170" s="87"/>
      <c r="T170" s="87"/>
      <c r="U170" s="79"/>
      <c r="V170" s="79"/>
      <c r="W170" s="79"/>
      <c r="X170" s="79"/>
      <c r="Y170" s="79"/>
      <c r="Z170" s="79"/>
      <c r="AA170" s="79"/>
      <c r="AB170" s="88" t="s">
        <v>19</v>
      </c>
      <c r="AC170" s="106" t="str">
        <f t="shared" si="15"/>
        <v>A</v>
      </c>
      <c r="AD170" s="107" t="str">
        <f t="shared" si="13"/>
        <v>Không</v>
      </c>
    </row>
    <row r="171" spans="1:30" ht="15.75">
      <c r="A171" s="65">
        <v>41</v>
      </c>
      <c r="B171" s="82" t="s">
        <v>260</v>
      </c>
      <c r="C171" s="83" t="str">
        <f t="shared" si="10"/>
        <v>Nguyễn Hồng Nhựt</v>
      </c>
      <c r="D171" s="84"/>
      <c r="E171" s="86">
        <v>43013</v>
      </c>
      <c r="F171" s="65"/>
      <c r="G171" s="65"/>
      <c r="H171" s="65">
        <v>110</v>
      </c>
      <c r="I171" s="65">
        <v>30</v>
      </c>
      <c r="J171" s="65">
        <v>4</v>
      </c>
      <c r="K171" s="87" t="s">
        <v>24</v>
      </c>
      <c r="L171" s="104">
        <f t="shared" si="14"/>
        <v>24.793388429752067</v>
      </c>
      <c r="M171" s="87"/>
      <c r="N171" s="87"/>
      <c r="O171" s="87"/>
      <c r="P171" s="87"/>
      <c r="Q171" s="87"/>
      <c r="R171" s="87"/>
      <c r="S171" s="87"/>
      <c r="T171" s="87"/>
      <c r="U171" s="79"/>
      <c r="V171" s="79"/>
      <c r="W171" s="79"/>
      <c r="X171" s="79"/>
      <c r="Y171" s="79"/>
      <c r="Z171" s="79"/>
      <c r="AA171" s="79"/>
      <c r="AB171" s="88" t="s">
        <v>19</v>
      </c>
      <c r="AC171" s="106" t="str">
        <f t="shared" si="15"/>
        <v>C</v>
      </c>
      <c r="AD171" s="107" t="str">
        <f t="shared" si="13"/>
        <v>Béo phì</v>
      </c>
    </row>
    <row r="172" spans="1:30" ht="15.75">
      <c r="A172" s="65">
        <v>42</v>
      </c>
      <c r="B172" s="82" t="s">
        <v>261</v>
      </c>
      <c r="C172" s="83" t="str">
        <f t="shared" si="10"/>
        <v>Nguyễn Mai Thanh Uyên</v>
      </c>
      <c r="D172" s="84"/>
      <c r="E172" s="86"/>
      <c r="F172" s="86">
        <v>42832</v>
      </c>
      <c r="G172" s="65"/>
      <c r="H172" s="65">
        <v>110</v>
      </c>
      <c r="I172" s="65">
        <v>20.8</v>
      </c>
      <c r="J172" s="65">
        <v>5</v>
      </c>
      <c r="K172" s="87" t="s">
        <v>32</v>
      </c>
      <c r="L172" s="104">
        <f t="shared" si="14"/>
        <v>17.1900826446281</v>
      </c>
      <c r="M172" s="87"/>
      <c r="N172" s="87"/>
      <c r="O172" s="87"/>
      <c r="P172" s="87"/>
      <c r="Q172" s="87"/>
      <c r="R172" s="87"/>
      <c r="S172" s="87"/>
      <c r="T172" s="87"/>
      <c r="U172" s="79"/>
      <c r="V172" s="79"/>
      <c r="W172" s="79"/>
      <c r="X172" s="79"/>
      <c r="Y172" s="79"/>
      <c r="Z172" s="79"/>
      <c r="AA172" s="79"/>
      <c r="AB172" s="88" t="s">
        <v>19</v>
      </c>
      <c r="AC172" s="106" t="str">
        <f t="shared" si="15"/>
        <v>A</v>
      </c>
      <c r="AD172" s="107" t="str">
        <f t="shared" si="13"/>
        <v>Không</v>
      </c>
    </row>
    <row r="173" spans="1:30" ht="15.75">
      <c r="A173" s="65">
        <v>43</v>
      </c>
      <c r="B173" s="82" t="s">
        <v>484</v>
      </c>
      <c r="C173" s="83" t="str">
        <f t="shared" si="10"/>
        <v>Lê Nhã Uyên</v>
      </c>
      <c r="D173" s="84"/>
      <c r="E173" s="86"/>
      <c r="F173" s="86">
        <v>42917</v>
      </c>
      <c r="G173" s="65"/>
      <c r="H173" s="65">
        <v>114</v>
      </c>
      <c r="I173" s="65">
        <v>19</v>
      </c>
      <c r="J173" s="65">
        <v>5</v>
      </c>
      <c r="K173" s="87" t="s">
        <v>32</v>
      </c>
      <c r="L173" s="104">
        <f t="shared" si="14"/>
        <v>14.619883040935672</v>
      </c>
      <c r="M173" s="87"/>
      <c r="N173" s="87"/>
      <c r="O173" s="87"/>
      <c r="P173" s="87"/>
      <c r="Q173" s="87"/>
      <c r="R173" s="87"/>
      <c r="S173" s="87"/>
      <c r="T173" s="87"/>
      <c r="U173" s="79"/>
      <c r="V173" s="79"/>
      <c r="W173" s="79"/>
      <c r="X173" s="79"/>
      <c r="Y173" s="79"/>
      <c r="Z173" s="79"/>
      <c r="AA173" s="79"/>
      <c r="AB173" s="88" t="s">
        <v>19</v>
      </c>
      <c r="AC173" s="106" t="str">
        <f t="shared" si="15"/>
        <v>A</v>
      </c>
      <c r="AD173" s="107" t="str">
        <f t="shared" si="13"/>
        <v>Không</v>
      </c>
    </row>
    <row r="174" spans="1:30" ht="15.75">
      <c r="A174" s="65">
        <v>44</v>
      </c>
      <c r="B174" s="82"/>
      <c r="C174" s="83"/>
      <c r="D174" s="84"/>
      <c r="E174" s="86"/>
      <c r="F174" s="65"/>
      <c r="G174" s="65"/>
      <c r="H174" s="65"/>
      <c r="I174" s="65"/>
      <c r="J174" s="65"/>
      <c r="K174" s="87"/>
      <c r="L174" s="104" t="e">
        <f t="shared" si="14"/>
        <v>#DIV/0!</v>
      </c>
      <c r="M174" s="87"/>
      <c r="N174" s="87"/>
      <c r="O174" s="87"/>
      <c r="P174" s="87"/>
      <c r="Q174" s="87"/>
      <c r="R174" s="87"/>
      <c r="S174" s="87"/>
      <c r="T174" s="87"/>
      <c r="U174" s="79"/>
      <c r="V174" s="79"/>
      <c r="W174" s="79"/>
      <c r="X174" s="79"/>
      <c r="Y174" s="79"/>
      <c r="Z174" s="79"/>
      <c r="AA174" s="79"/>
      <c r="AB174" s="88" t="s">
        <v>19</v>
      </c>
      <c r="AC174" s="106" t="str">
        <f t="shared" si="15"/>
        <v>A</v>
      </c>
      <c r="AD174" s="107" t="e">
        <f t="shared" si="13"/>
        <v>#N/A</v>
      </c>
    </row>
    <row r="175" spans="1:30" ht="15.75">
      <c r="A175" s="65">
        <v>45</v>
      </c>
      <c r="B175" s="82"/>
      <c r="C175" s="83"/>
      <c r="D175" s="84"/>
      <c r="E175" s="86"/>
      <c r="F175" s="65"/>
      <c r="G175" s="65"/>
      <c r="H175" s="65"/>
      <c r="I175" s="65"/>
      <c r="J175" s="65"/>
      <c r="K175" s="87"/>
      <c r="L175" s="104" t="e">
        <f t="shared" si="14"/>
        <v>#DIV/0!</v>
      </c>
      <c r="M175" s="87"/>
      <c r="N175" s="87"/>
      <c r="O175" s="87"/>
      <c r="P175" s="87"/>
      <c r="Q175" s="87"/>
      <c r="R175" s="87"/>
      <c r="S175" s="87"/>
      <c r="T175" s="87"/>
      <c r="U175" s="79"/>
      <c r="V175" s="79"/>
      <c r="W175" s="79"/>
      <c r="X175" s="79"/>
      <c r="Y175" s="79"/>
      <c r="Z175" s="79"/>
      <c r="AA175" s="79"/>
      <c r="AB175" s="88" t="s">
        <v>19</v>
      </c>
      <c r="AC175" s="106" t="str">
        <f t="shared" si="15"/>
        <v>A</v>
      </c>
      <c r="AD175" s="107" t="e">
        <f t="shared" si="13"/>
        <v>#N/A</v>
      </c>
    </row>
    <row r="176" spans="1:30" ht="15.75">
      <c r="A176" s="65">
        <v>46</v>
      </c>
      <c r="B176" s="82"/>
      <c r="C176" s="83"/>
      <c r="D176" s="84"/>
      <c r="E176" s="86"/>
      <c r="F176" s="86"/>
      <c r="G176" s="65"/>
      <c r="H176" s="65"/>
      <c r="I176" s="65"/>
      <c r="J176" s="65"/>
      <c r="K176" s="87"/>
      <c r="L176" s="104" t="e">
        <f t="shared" si="14"/>
        <v>#DIV/0!</v>
      </c>
      <c r="M176" s="87"/>
      <c r="N176" s="87"/>
      <c r="O176" s="87"/>
      <c r="P176" s="87"/>
      <c r="Q176" s="87"/>
      <c r="R176" s="87"/>
      <c r="S176" s="87"/>
      <c r="T176" s="87"/>
      <c r="U176" s="79"/>
      <c r="V176" s="79"/>
      <c r="W176" s="79"/>
      <c r="X176" s="79"/>
      <c r="Y176" s="79"/>
      <c r="Z176" s="79"/>
      <c r="AA176" s="79"/>
      <c r="AB176" s="88" t="s">
        <v>19</v>
      </c>
      <c r="AC176" s="106" t="str">
        <f t="shared" si="15"/>
        <v>A</v>
      </c>
      <c r="AD176" s="107" t="e">
        <f t="shared" si="13"/>
        <v>#N/A</v>
      </c>
    </row>
    <row r="177" spans="1:30" ht="15.75">
      <c r="A177" s="65">
        <v>47</v>
      </c>
      <c r="B177" s="82"/>
      <c r="C177" s="83"/>
      <c r="D177" s="84"/>
      <c r="E177" s="86"/>
      <c r="F177" s="65"/>
      <c r="G177" s="65"/>
      <c r="H177" s="65"/>
      <c r="I177" s="65"/>
      <c r="J177" s="65"/>
      <c r="K177" s="87"/>
      <c r="L177" s="104" t="e">
        <f t="shared" si="14"/>
        <v>#DIV/0!</v>
      </c>
      <c r="M177" s="87"/>
      <c r="N177" s="87"/>
      <c r="O177" s="87"/>
      <c r="P177" s="87"/>
      <c r="Q177" s="87"/>
      <c r="R177" s="87"/>
      <c r="S177" s="87"/>
      <c r="T177" s="87"/>
      <c r="U177" s="79"/>
      <c r="V177" s="79"/>
      <c r="W177" s="79"/>
      <c r="X177" s="79"/>
      <c r="Y177" s="79"/>
      <c r="Z177" s="79"/>
      <c r="AA177" s="79"/>
      <c r="AB177" s="88" t="s">
        <v>19</v>
      </c>
      <c r="AC177" s="106" t="str">
        <f t="shared" si="15"/>
        <v>A</v>
      </c>
      <c r="AD177" s="107" t="e">
        <f t="shared" si="13"/>
        <v>#N/A</v>
      </c>
    </row>
    <row r="178" spans="1:30" ht="15.75">
      <c r="A178" s="65">
        <v>48</v>
      </c>
      <c r="B178" s="82"/>
      <c r="C178" s="83"/>
      <c r="D178" s="84"/>
      <c r="E178" s="86"/>
      <c r="F178" s="65"/>
      <c r="G178" s="65"/>
      <c r="H178" s="65"/>
      <c r="I178" s="65"/>
      <c r="J178" s="65"/>
      <c r="K178" s="87"/>
      <c r="L178" s="104" t="e">
        <f t="shared" si="14"/>
        <v>#DIV/0!</v>
      </c>
      <c r="M178" s="87"/>
      <c r="N178" s="87"/>
      <c r="O178" s="87"/>
      <c r="P178" s="87"/>
      <c r="Q178" s="87"/>
      <c r="R178" s="87"/>
      <c r="S178" s="87"/>
      <c r="T178" s="87"/>
      <c r="U178" s="79"/>
      <c r="V178" s="79"/>
      <c r="W178" s="79"/>
      <c r="X178" s="79"/>
      <c r="Y178" s="79"/>
      <c r="Z178" s="79"/>
      <c r="AA178" s="79"/>
      <c r="AB178" s="88" t="s">
        <v>19</v>
      </c>
      <c r="AC178" s="106" t="str">
        <f t="shared" si="15"/>
        <v>A</v>
      </c>
      <c r="AD178" s="107" t="e">
        <f t="shared" si="13"/>
        <v>#N/A</v>
      </c>
    </row>
    <row r="179" spans="1:30" ht="15.75">
      <c r="A179" s="65">
        <v>49</v>
      </c>
      <c r="B179" s="82"/>
      <c r="C179" s="83"/>
      <c r="D179" s="84"/>
      <c r="E179" s="86"/>
      <c r="F179" s="86"/>
      <c r="G179" s="65"/>
      <c r="H179" s="65"/>
      <c r="I179" s="65"/>
      <c r="J179" s="65"/>
      <c r="K179" s="87"/>
      <c r="L179" s="104" t="e">
        <f t="shared" si="14"/>
        <v>#DIV/0!</v>
      </c>
      <c r="M179" s="87"/>
      <c r="N179" s="87"/>
      <c r="O179" s="87"/>
      <c r="P179" s="87"/>
      <c r="Q179" s="87"/>
      <c r="R179" s="87"/>
      <c r="S179" s="87"/>
      <c r="T179" s="87"/>
      <c r="U179" s="79"/>
      <c r="V179" s="79"/>
      <c r="W179" s="79"/>
      <c r="X179" s="79"/>
      <c r="Y179" s="79"/>
      <c r="Z179" s="79"/>
      <c r="AA179" s="79"/>
      <c r="AB179" s="88" t="s">
        <v>19</v>
      </c>
      <c r="AC179" s="106" t="str">
        <f t="shared" si="15"/>
        <v>A</v>
      </c>
      <c r="AD179" s="107" t="e">
        <f t="shared" si="13"/>
        <v>#N/A</v>
      </c>
    </row>
    <row r="180" spans="1:30" ht="15.75">
      <c r="A180" s="65">
        <v>50</v>
      </c>
      <c r="B180" s="82"/>
      <c r="C180" s="83"/>
      <c r="D180" s="84"/>
      <c r="E180" s="95"/>
      <c r="F180" s="86"/>
      <c r="G180" s="65"/>
      <c r="H180" s="65"/>
      <c r="I180" s="65"/>
      <c r="J180" s="65"/>
      <c r="K180" s="87"/>
      <c r="L180" s="104" t="e">
        <f t="shared" si="14"/>
        <v>#DIV/0!</v>
      </c>
      <c r="M180" s="87"/>
      <c r="N180" s="87"/>
      <c r="O180" s="87"/>
      <c r="P180" s="87"/>
      <c r="Q180" s="87"/>
      <c r="R180" s="87"/>
      <c r="S180" s="87"/>
      <c r="T180" s="87"/>
      <c r="U180" s="79"/>
      <c r="V180" s="79"/>
      <c r="W180" s="79"/>
      <c r="X180" s="79"/>
      <c r="Y180" s="79"/>
      <c r="Z180" s="79"/>
      <c r="AA180" s="79"/>
      <c r="AB180" s="88" t="s">
        <v>19</v>
      </c>
      <c r="AC180" s="106" t="str">
        <f t="shared" si="15"/>
        <v>A</v>
      </c>
      <c r="AD180" s="107" t="e">
        <f t="shared" si="13"/>
        <v>#N/A</v>
      </c>
    </row>
    <row r="181" spans="1:30" ht="15.75">
      <c r="A181" s="65">
        <v>51</v>
      </c>
      <c r="B181" s="82"/>
      <c r="C181" s="83"/>
      <c r="D181" s="84"/>
      <c r="E181" s="86"/>
      <c r="F181" s="86"/>
      <c r="G181" s="65"/>
      <c r="H181" s="65"/>
      <c r="I181" s="65"/>
      <c r="J181" s="65"/>
      <c r="K181" s="87"/>
      <c r="L181" s="104" t="e">
        <f t="shared" si="14"/>
        <v>#DIV/0!</v>
      </c>
      <c r="M181" s="87"/>
      <c r="N181" s="87"/>
      <c r="O181" s="87"/>
      <c r="P181" s="87"/>
      <c r="Q181" s="87"/>
      <c r="R181" s="87"/>
      <c r="S181" s="87"/>
      <c r="T181" s="87"/>
      <c r="U181" s="79"/>
      <c r="V181" s="79"/>
      <c r="W181" s="79"/>
      <c r="X181" s="79"/>
      <c r="Y181" s="79"/>
      <c r="Z181" s="79"/>
      <c r="AA181" s="79"/>
      <c r="AB181" s="88" t="s">
        <v>19</v>
      </c>
      <c r="AC181" s="106" t="str">
        <f t="shared" si="15"/>
        <v>A</v>
      </c>
      <c r="AD181" s="107" t="e">
        <f t="shared" si="13"/>
        <v>#N/A</v>
      </c>
    </row>
    <row r="182" spans="1:30" ht="15.75">
      <c r="A182" s="65">
        <v>52</v>
      </c>
      <c r="B182" s="82"/>
      <c r="C182" s="83"/>
      <c r="D182" s="84"/>
      <c r="E182" s="86"/>
      <c r="F182" s="65"/>
      <c r="G182" s="65"/>
      <c r="H182" s="65"/>
      <c r="I182" s="65"/>
      <c r="J182" s="65"/>
      <c r="K182" s="87"/>
      <c r="L182" s="104" t="e">
        <f t="shared" si="14"/>
        <v>#DIV/0!</v>
      </c>
      <c r="M182" s="87"/>
      <c r="N182" s="87"/>
      <c r="O182" s="87"/>
      <c r="P182" s="87"/>
      <c r="Q182" s="87"/>
      <c r="R182" s="87"/>
      <c r="S182" s="87"/>
      <c r="T182" s="87"/>
      <c r="U182" s="79"/>
      <c r="V182" s="79"/>
      <c r="W182" s="79"/>
      <c r="X182" s="79"/>
      <c r="Y182" s="79"/>
      <c r="Z182" s="79"/>
      <c r="AA182" s="79"/>
      <c r="AB182" s="88" t="s">
        <v>19</v>
      </c>
      <c r="AC182" s="106" t="str">
        <f t="shared" si="15"/>
        <v>A</v>
      </c>
      <c r="AD182" s="107" t="e">
        <f t="shared" si="13"/>
        <v>#N/A</v>
      </c>
    </row>
    <row r="183" spans="1:30" ht="15.75">
      <c r="A183" s="65">
        <v>53</v>
      </c>
      <c r="B183" s="82"/>
      <c r="C183" s="83"/>
      <c r="D183" s="84"/>
      <c r="E183" s="86"/>
      <c r="F183" s="86"/>
      <c r="G183" s="65"/>
      <c r="H183" s="65"/>
      <c r="I183" s="65"/>
      <c r="J183" s="65"/>
      <c r="K183" s="87"/>
      <c r="L183" s="104" t="e">
        <f t="shared" si="14"/>
        <v>#DIV/0!</v>
      </c>
      <c r="M183" s="87"/>
      <c r="N183" s="87"/>
      <c r="O183" s="87"/>
      <c r="P183" s="87"/>
      <c r="Q183" s="87"/>
      <c r="R183" s="87"/>
      <c r="S183" s="87"/>
      <c r="T183" s="87"/>
      <c r="U183" s="79"/>
      <c r="V183" s="79"/>
      <c r="W183" s="79"/>
      <c r="X183" s="79"/>
      <c r="Y183" s="79"/>
      <c r="Z183" s="79"/>
      <c r="AA183" s="79"/>
      <c r="AB183" s="88" t="s">
        <v>19</v>
      </c>
      <c r="AC183" s="106" t="str">
        <f t="shared" si="15"/>
        <v>A</v>
      </c>
      <c r="AD183" s="107" t="e">
        <f t="shared" si="13"/>
        <v>#N/A</v>
      </c>
    </row>
    <row r="184" spans="1:30" ht="15.75">
      <c r="A184" s="65">
        <v>54</v>
      </c>
      <c r="B184" s="82"/>
      <c r="C184" s="83"/>
      <c r="D184" s="84"/>
      <c r="E184" s="86"/>
      <c r="F184" s="65"/>
      <c r="G184" s="65"/>
      <c r="H184" s="65"/>
      <c r="I184" s="65"/>
      <c r="J184" s="65"/>
      <c r="K184" s="87"/>
      <c r="L184" s="104" t="e">
        <f t="shared" si="14"/>
        <v>#DIV/0!</v>
      </c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8" t="s">
        <v>19</v>
      </c>
      <c r="AC184" s="106" t="str">
        <f t="shared" si="15"/>
        <v>A</v>
      </c>
      <c r="AD184" s="107" t="e">
        <f t="shared" si="13"/>
        <v>#N/A</v>
      </c>
    </row>
    <row r="185" spans="5:30" ht="18.75" customHeight="1">
      <c r="E185" s="93"/>
      <c r="F185" s="93"/>
      <c r="G185" s="93"/>
      <c r="H185" s="93"/>
      <c r="I185" s="93"/>
      <c r="J185" s="93"/>
      <c r="K185" s="93"/>
      <c r="L185" s="93"/>
      <c r="M185" s="94">
        <f aca="true" t="shared" si="16" ref="M185:AA185">COUNTA(M131:M154,M155:M184)</f>
        <v>2</v>
      </c>
      <c r="N185" s="94">
        <f t="shared" si="16"/>
        <v>0</v>
      </c>
      <c r="O185" s="94">
        <f t="shared" si="16"/>
        <v>0</v>
      </c>
      <c r="P185" s="94">
        <f t="shared" si="16"/>
        <v>0</v>
      </c>
      <c r="Q185" s="94">
        <f t="shared" si="16"/>
        <v>6</v>
      </c>
      <c r="R185" s="94">
        <f t="shared" si="16"/>
        <v>0</v>
      </c>
      <c r="S185" s="94">
        <f t="shared" si="16"/>
        <v>0</v>
      </c>
      <c r="T185" s="94">
        <f t="shared" si="16"/>
        <v>0</v>
      </c>
      <c r="U185" s="94">
        <f t="shared" si="16"/>
        <v>0</v>
      </c>
      <c r="V185" s="94">
        <f t="shared" si="16"/>
        <v>0</v>
      </c>
      <c r="W185" s="94">
        <f t="shared" si="16"/>
        <v>0</v>
      </c>
      <c r="X185" s="94">
        <f t="shared" si="16"/>
        <v>0</v>
      </c>
      <c r="Y185" s="94">
        <f t="shared" si="16"/>
        <v>0</v>
      </c>
      <c r="Z185" s="94">
        <f t="shared" si="16"/>
        <v>0</v>
      </c>
      <c r="AA185" s="94">
        <f t="shared" si="16"/>
        <v>0</v>
      </c>
      <c r="AB185" s="94">
        <f>COUNTIF($AC131:AC154:$AC155:AC184,"A")</f>
        <v>41</v>
      </c>
      <c r="AC185" s="94">
        <f>COUNTIF($AC131:AC154:$AC155:AC184,"B")</f>
        <v>8</v>
      </c>
      <c r="AD185" s="94">
        <f>COUNTIF(AC131:AC154:AC155:AC184,"C")</f>
        <v>5</v>
      </c>
    </row>
    <row r="186" spans="5:30" ht="15.75">
      <c r="E186" s="93"/>
      <c r="F186" s="93"/>
      <c r="G186" s="93"/>
      <c r="H186" s="93"/>
      <c r="I186" s="93"/>
      <c r="J186" s="93"/>
      <c r="K186" s="93"/>
      <c r="L186" s="93"/>
      <c r="M186" s="94"/>
      <c r="N186" s="94"/>
      <c r="O186" s="93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</row>
    <row r="190" spans="1:3" ht="15.75">
      <c r="A190" s="144" t="s">
        <v>262</v>
      </c>
      <c r="B190" s="144"/>
      <c r="C190" s="144"/>
    </row>
    <row r="191" spans="1:30" ht="15.75" customHeight="1">
      <c r="A191" s="136" t="s">
        <v>3</v>
      </c>
      <c r="B191" s="62"/>
      <c r="C191" s="139" t="s">
        <v>4</v>
      </c>
      <c r="D191" s="140"/>
      <c r="E191" s="143" t="s">
        <v>5</v>
      </c>
      <c r="F191" s="142"/>
      <c r="G191" s="64"/>
      <c r="H191" s="160" t="s">
        <v>6</v>
      </c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41"/>
      <c r="AB191" s="149" t="s">
        <v>7</v>
      </c>
      <c r="AC191" s="149"/>
      <c r="AD191" s="149"/>
    </row>
    <row r="192" spans="1:30" ht="18" customHeight="1">
      <c r="A192" s="137"/>
      <c r="B192" s="66"/>
      <c r="C192" s="139"/>
      <c r="D192" s="140"/>
      <c r="E192" s="142" t="s">
        <v>8</v>
      </c>
      <c r="F192" s="142" t="s">
        <v>9</v>
      </c>
      <c r="G192" s="64"/>
      <c r="H192" s="155" t="s">
        <v>21</v>
      </c>
      <c r="I192" s="162"/>
      <c r="J192" s="162"/>
      <c r="K192" s="162"/>
      <c r="L192" s="150"/>
      <c r="M192" s="143" t="s">
        <v>11</v>
      </c>
      <c r="N192" s="68"/>
      <c r="O192" s="68"/>
      <c r="P192" s="156" t="s">
        <v>18</v>
      </c>
      <c r="Q192" s="146" t="s">
        <v>10</v>
      </c>
      <c r="R192" s="68"/>
      <c r="S192" s="70"/>
      <c r="T192" s="148" t="s">
        <v>13</v>
      </c>
      <c r="U192" s="148" t="s">
        <v>103</v>
      </c>
      <c r="V192" s="148" t="s">
        <v>104</v>
      </c>
      <c r="W192" s="151" t="s">
        <v>42</v>
      </c>
      <c r="X192" s="151" t="s">
        <v>105</v>
      </c>
      <c r="Y192" s="148" t="s">
        <v>106</v>
      </c>
      <c r="Z192" s="151" t="s">
        <v>107</v>
      </c>
      <c r="AA192" s="158" t="s">
        <v>108</v>
      </c>
      <c r="AB192" s="153" t="s">
        <v>14</v>
      </c>
      <c r="AC192" s="154"/>
      <c r="AD192" s="142" t="s">
        <v>12</v>
      </c>
    </row>
    <row r="193" spans="1:30" ht="45" customHeight="1">
      <c r="A193" s="138"/>
      <c r="B193" s="71"/>
      <c r="C193" s="139"/>
      <c r="D193" s="140"/>
      <c r="E193" s="142"/>
      <c r="F193" s="142"/>
      <c r="G193" s="64" t="s">
        <v>32</v>
      </c>
      <c r="H193" s="69" t="s">
        <v>114</v>
      </c>
      <c r="I193" s="69" t="s">
        <v>115</v>
      </c>
      <c r="J193" s="64" t="s">
        <v>23</v>
      </c>
      <c r="K193" s="72" t="s">
        <v>116</v>
      </c>
      <c r="L193" s="64" t="s">
        <v>117</v>
      </c>
      <c r="M193" s="142"/>
      <c r="N193" s="69" t="s">
        <v>94</v>
      </c>
      <c r="O193" s="64" t="s">
        <v>93</v>
      </c>
      <c r="P193" s="142"/>
      <c r="Q193" s="147"/>
      <c r="R193" s="69" t="s">
        <v>92</v>
      </c>
      <c r="S193" s="73" t="s">
        <v>93</v>
      </c>
      <c r="T193" s="142"/>
      <c r="U193" s="142"/>
      <c r="V193" s="142"/>
      <c r="W193" s="152"/>
      <c r="X193" s="152"/>
      <c r="Y193" s="142"/>
      <c r="Z193" s="157"/>
      <c r="AA193" s="159"/>
      <c r="AB193" s="153"/>
      <c r="AC193" s="154"/>
      <c r="AD193" s="142"/>
    </row>
    <row r="194" spans="1:32" ht="15.75">
      <c r="A194" s="74">
        <v>1</v>
      </c>
      <c r="B194" s="75" t="s">
        <v>263</v>
      </c>
      <c r="C194" s="83" t="str">
        <f aca="true" t="shared" si="17" ref="C194:C237">PROPER(B194)</f>
        <v>Nguyễn Hoàng Đăng Khoa</v>
      </c>
      <c r="D194" s="77"/>
      <c r="E194" s="86">
        <v>43286</v>
      </c>
      <c r="F194" s="86"/>
      <c r="G194" s="74"/>
      <c r="H194" s="74">
        <v>101</v>
      </c>
      <c r="I194" s="74">
        <v>19</v>
      </c>
      <c r="J194" s="74">
        <v>6</v>
      </c>
      <c r="K194" s="79" t="s">
        <v>25</v>
      </c>
      <c r="L194" s="104">
        <f aca="true" t="shared" si="18" ref="L194:L247">I194*10000/(H194*H194)</f>
        <v>18.625624938731498</v>
      </c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80" t="s">
        <v>19</v>
      </c>
      <c r="AC194" s="106" t="str">
        <f aca="true" t="shared" si="19" ref="AC194:AC247">IF(OR(K194="III",M194="III",P194="III",Q194="III",T194="III",U194="III",V194="III",W194="III",X194="III",Y194="III",Z194="III",AA194="III"),"C",(IF(OR(K194="II",M194="II",P194="II",Q194="II",T194="II",U194="II",V194="II",W194="II",X194="II",Y194="II",Z194="II",AA194="II"),"B","A")))</f>
        <v>B</v>
      </c>
      <c r="AD194" s="107" t="str">
        <f aca="true" t="shared" si="20" ref="AD194:AD200">VLOOKUP(J194,$AE$131:$AF$148,2,0)</f>
        <v>Thừa cân</v>
      </c>
      <c r="AE194" s="61">
        <v>1</v>
      </c>
      <c r="AF194" s="61" t="s">
        <v>20</v>
      </c>
    </row>
    <row r="195" spans="1:32" ht="15.75">
      <c r="A195" s="65">
        <v>2</v>
      </c>
      <c r="B195" s="82" t="s">
        <v>264</v>
      </c>
      <c r="C195" s="83" t="str">
        <f t="shared" si="17"/>
        <v>Nguyễn Nhứt Khải</v>
      </c>
      <c r="D195" s="84"/>
      <c r="E195" s="86">
        <v>43432</v>
      </c>
      <c r="F195" s="86"/>
      <c r="G195" s="65"/>
      <c r="H195" s="65">
        <v>100</v>
      </c>
      <c r="I195" s="65">
        <v>16.9</v>
      </c>
      <c r="J195" s="65">
        <v>5</v>
      </c>
      <c r="K195" s="87" t="s">
        <v>32</v>
      </c>
      <c r="L195" s="104">
        <f t="shared" si="18"/>
        <v>16.9</v>
      </c>
      <c r="M195" s="87"/>
      <c r="N195" s="87"/>
      <c r="O195" s="87"/>
      <c r="P195" s="87"/>
      <c r="Q195" s="87"/>
      <c r="R195" s="87"/>
      <c r="S195" s="87"/>
      <c r="T195" s="87"/>
      <c r="U195" s="79"/>
      <c r="V195" s="79"/>
      <c r="W195" s="79"/>
      <c r="X195" s="79"/>
      <c r="Y195" s="79"/>
      <c r="Z195" s="79"/>
      <c r="AA195" s="79"/>
      <c r="AB195" s="88" t="s">
        <v>19</v>
      </c>
      <c r="AC195" s="106" t="str">
        <f t="shared" si="19"/>
        <v>A</v>
      </c>
      <c r="AD195" s="107" t="str">
        <f t="shared" si="20"/>
        <v>Không</v>
      </c>
      <c r="AE195" s="61">
        <v>2</v>
      </c>
      <c r="AF195" s="61" t="s">
        <v>149</v>
      </c>
    </row>
    <row r="196" spans="1:32" ht="15.75">
      <c r="A196" s="65">
        <v>3</v>
      </c>
      <c r="B196" s="82" t="s">
        <v>265</v>
      </c>
      <c r="C196" s="83" t="str">
        <f t="shared" si="17"/>
        <v>Lê Ái Thanh Loan</v>
      </c>
      <c r="D196" s="84"/>
      <c r="E196" s="86"/>
      <c r="F196" s="86">
        <v>43186</v>
      </c>
      <c r="G196" s="65"/>
      <c r="H196" s="65">
        <v>102</v>
      </c>
      <c r="I196" s="65">
        <v>15.2</v>
      </c>
      <c r="J196" s="65">
        <v>5</v>
      </c>
      <c r="K196" s="87" t="s">
        <v>32</v>
      </c>
      <c r="L196" s="104">
        <f t="shared" si="18"/>
        <v>14.609765474817378</v>
      </c>
      <c r="M196" s="87"/>
      <c r="N196" s="87"/>
      <c r="O196" s="87"/>
      <c r="P196" s="87"/>
      <c r="Q196" s="87"/>
      <c r="R196" s="87"/>
      <c r="S196" s="87"/>
      <c r="T196" s="87"/>
      <c r="U196" s="79"/>
      <c r="V196" s="79"/>
      <c r="W196" s="79"/>
      <c r="X196" s="79"/>
      <c r="Y196" s="79"/>
      <c r="Z196" s="79"/>
      <c r="AA196" s="79"/>
      <c r="AB196" s="88" t="s">
        <v>19</v>
      </c>
      <c r="AC196" s="106" t="str">
        <f t="shared" si="19"/>
        <v>A</v>
      </c>
      <c r="AD196" s="107" t="str">
        <f t="shared" si="20"/>
        <v>Không</v>
      </c>
      <c r="AE196" s="61">
        <v>3</v>
      </c>
      <c r="AF196" s="61" t="s">
        <v>151</v>
      </c>
    </row>
    <row r="197" spans="1:32" ht="15.75">
      <c r="A197" s="74">
        <v>4</v>
      </c>
      <c r="B197" s="82" t="s">
        <v>266</v>
      </c>
      <c r="C197" s="83" t="str">
        <f t="shared" si="17"/>
        <v>Nguyễn Linh Chi</v>
      </c>
      <c r="D197" s="84"/>
      <c r="E197" s="86"/>
      <c r="F197" s="86">
        <v>43366</v>
      </c>
      <c r="G197" s="65"/>
      <c r="H197" s="65">
        <v>99</v>
      </c>
      <c r="I197" s="65">
        <v>14.6</v>
      </c>
      <c r="J197" s="65">
        <v>5</v>
      </c>
      <c r="K197" s="87" t="s">
        <v>32</v>
      </c>
      <c r="L197" s="104">
        <f t="shared" si="18"/>
        <v>14.896439138863382</v>
      </c>
      <c r="M197" s="87"/>
      <c r="N197" s="87"/>
      <c r="O197" s="87"/>
      <c r="P197" s="87"/>
      <c r="Q197" s="87"/>
      <c r="R197" s="87"/>
      <c r="S197" s="87"/>
      <c r="T197" s="87"/>
      <c r="U197" s="79"/>
      <c r="V197" s="79"/>
      <c r="W197" s="79"/>
      <c r="X197" s="79"/>
      <c r="Y197" s="79"/>
      <c r="Z197" s="79"/>
      <c r="AA197" s="79"/>
      <c r="AB197" s="88" t="s">
        <v>19</v>
      </c>
      <c r="AC197" s="106" t="str">
        <f t="shared" si="19"/>
        <v>A</v>
      </c>
      <c r="AD197" s="107" t="str">
        <f t="shared" si="20"/>
        <v>Không</v>
      </c>
      <c r="AE197" s="61">
        <v>4</v>
      </c>
      <c r="AF197" s="61" t="s">
        <v>140</v>
      </c>
    </row>
    <row r="198" spans="1:32" ht="15.75">
      <c r="A198" s="65">
        <v>5</v>
      </c>
      <c r="B198" s="82" t="s">
        <v>267</v>
      </c>
      <c r="C198" s="83" t="str">
        <f t="shared" si="17"/>
        <v>Nguyễn Gia Hân</v>
      </c>
      <c r="D198" s="84"/>
      <c r="E198" s="86"/>
      <c r="F198" s="86">
        <v>43396</v>
      </c>
      <c r="G198" s="65"/>
      <c r="H198" s="65">
        <v>110</v>
      </c>
      <c r="I198" s="65">
        <v>21.4</v>
      </c>
      <c r="J198" s="65">
        <v>5</v>
      </c>
      <c r="K198" s="87" t="s">
        <v>32</v>
      </c>
      <c r="L198" s="104">
        <f t="shared" si="18"/>
        <v>17.68595041322314</v>
      </c>
      <c r="M198" s="87"/>
      <c r="N198" s="87"/>
      <c r="O198" s="87"/>
      <c r="P198" s="87"/>
      <c r="Q198" s="87"/>
      <c r="R198" s="87"/>
      <c r="S198" s="87"/>
      <c r="T198" s="87"/>
      <c r="U198" s="79"/>
      <c r="V198" s="79"/>
      <c r="W198" s="79"/>
      <c r="X198" s="79"/>
      <c r="Y198" s="79"/>
      <c r="Z198" s="79"/>
      <c r="AA198" s="79"/>
      <c r="AB198" s="88" t="s">
        <v>19</v>
      </c>
      <c r="AC198" s="106" t="str">
        <f t="shared" si="19"/>
        <v>A</v>
      </c>
      <c r="AD198" s="107" t="str">
        <f t="shared" si="20"/>
        <v>Không</v>
      </c>
      <c r="AE198" s="61">
        <v>5</v>
      </c>
      <c r="AF198" s="61" t="s">
        <v>22</v>
      </c>
    </row>
    <row r="199" spans="1:32" ht="15.75">
      <c r="A199" s="65">
        <v>6</v>
      </c>
      <c r="B199" s="82" t="s">
        <v>268</v>
      </c>
      <c r="C199" s="83" t="str">
        <f t="shared" si="17"/>
        <v>Hoàng Trịnh Lộc</v>
      </c>
      <c r="D199" s="84"/>
      <c r="E199" s="86">
        <v>43201</v>
      </c>
      <c r="F199" s="86"/>
      <c r="G199" s="65"/>
      <c r="H199" s="65">
        <v>101</v>
      </c>
      <c r="I199" s="65">
        <v>13.3</v>
      </c>
      <c r="J199" s="65">
        <v>1</v>
      </c>
      <c r="K199" s="87" t="s">
        <v>32</v>
      </c>
      <c r="L199" s="104">
        <f t="shared" si="18"/>
        <v>13.037937457112047</v>
      </c>
      <c r="M199" s="87"/>
      <c r="N199" s="87"/>
      <c r="O199" s="87"/>
      <c r="P199" s="87"/>
      <c r="Q199" s="87" t="s">
        <v>25</v>
      </c>
      <c r="R199" s="87"/>
      <c r="S199" s="87"/>
      <c r="T199" s="87"/>
      <c r="U199" s="79"/>
      <c r="V199" s="79"/>
      <c r="W199" s="79"/>
      <c r="X199" s="79"/>
      <c r="Y199" s="79"/>
      <c r="Z199" s="79"/>
      <c r="AA199" s="79"/>
      <c r="AB199" s="88" t="s">
        <v>19</v>
      </c>
      <c r="AC199" s="106" t="str">
        <f t="shared" si="19"/>
        <v>B</v>
      </c>
      <c r="AD199" s="107" t="str">
        <f t="shared" si="20"/>
        <v>Sâu răng</v>
      </c>
      <c r="AE199" s="61">
        <v>6</v>
      </c>
      <c r="AF199" s="61" t="s">
        <v>139</v>
      </c>
    </row>
    <row r="200" spans="1:32" ht="15.75">
      <c r="A200" s="74">
        <v>7</v>
      </c>
      <c r="B200" s="82" t="s">
        <v>269</v>
      </c>
      <c r="C200" s="83" t="str">
        <f t="shared" si="17"/>
        <v>Nguyễn Quốc Tính</v>
      </c>
      <c r="D200" s="84"/>
      <c r="E200" s="86">
        <v>43389</v>
      </c>
      <c r="F200" s="65"/>
      <c r="G200" s="65"/>
      <c r="H200" s="65">
        <v>107</v>
      </c>
      <c r="I200" s="65">
        <v>18</v>
      </c>
      <c r="J200" s="65">
        <v>5</v>
      </c>
      <c r="K200" s="87" t="s">
        <v>32</v>
      </c>
      <c r="L200" s="104">
        <f t="shared" si="18"/>
        <v>15.72189710891781</v>
      </c>
      <c r="M200" s="87"/>
      <c r="N200" s="87"/>
      <c r="O200" s="87"/>
      <c r="P200" s="87"/>
      <c r="Q200" s="87"/>
      <c r="R200" s="87"/>
      <c r="S200" s="87"/>
      <c r="T200" s="87"/>
      <c r="U200" s="79"/>
      <c r="V200" s="79"/>
      <c r="W200" s="79"/>
      <c r="X200" s="79"/>
      <c r="Y200" s="79"/>
      <c r="Z200" s="79"/>
      <c r="AA200" s="79"/>
      <c r="AB200" s="88" t="s">
        <v>19</v>
      </c>
      <c r="AC200" s="106" t="str">
        <f t="shared" si="19"/>
        <v>A</v>
      </c>
      <c r="AD200" s="107" t="str">
        <f t="shared" si="20"/>
        <v>Không</v>
      </c>
      <c r="AE200" s="61">
        <v>7</v>
      </c>
      <c r="AF200" s="61" t="s">
        <v>138</v>
      </c>
    </row>
    <row r="201" spans="1:32" ht="18" customHeight="1">
      <c r="A201" s="65">
        <v>8</v>
      </c>
      <c r="B201" s="82" t="s">
        <v>270</v>
      </c>
      <c r="C201" s="83" t="str">
        <f t="shared" si="17"/>
        <v>Hoàng Nguyễn Trà My</v>
      </c>
      <c r="D201" s="84"/>
      <c r="E201" s="86"/>
      <c r="F201" s="86">
        <v>43463</v>
      </c>
      <c r="G201" s="65"/>
      <c r="H201" s="65">
        <v>90</v>
      </c>
      <c r="I201" s="65">
        <v>12.4</v>
      </c>
      <c r="J201" s="65">
        <v>5</v>
      </c>
      <c r="K201" s="87" t="s">
        <v>32</v>
      </c>
      <c r="L201" s="104">
        <f t="shared" si="18"/>
        <v>15.308641975308642</v>
      </c>
      <c r="M201" s="87"/>
      <c r="N201" s="87"/>
      <c r="O201" s="87"/>
      <c r="P201" s="87"/>
      <c r="Q201" s="87"/>
      <c r="R201" s="87"/>
      <c r="S201" s="87"/>
      <c r="T201" s="87"/>
      <c r="U201" s="79"/>
      <c r="V201" s="79"/>
      <c r="W201" s="79"/>
      <c r="X201" s="79"/>
      <c r="Y201" s="79"/>
      <c r="Z201" s="79"/>
      <c r="AA201" s="79"/>
      <c r="AB201" s="88" t="s">
        <v>19</v>
      </c>
      <c r="AC201" s="106" t="str">
        <f t="shared" si="19"/>
        <v>A</v>
      </c>
      <c r="AD201" s="107" t="str">
        <f>VLOOKUP(J201,$AE$194:$AF$213,2,0)</f>
        <v>Không</v>
      </c>
      <c r="AE201" s="61">
        <v>8</v>
      </c>
      <c r="AF201" s="61" t="s">
        <v>141</v>
      </c>
    </row>
    <row r="202" spans="1:32" ht="15.75" customHeight="1">
      <c r="A202" s="65">
        <v>9</v>
      </c>
      <c r="B202" s="82" t="s">
        <v>271</v>
      </c>
      <c r="C202" s="83" t="str">
        <f t="shared" si="17"/>
        <v>Đỗ Ngọc Quỳnh Ngân</v>
      </c>
      <c r="D202" s="84"/>
      <c r="E202" s="65"/>
      <c r="F202" s="86">
        <v>43266</v>
      </c>
      <c r="G202" s="65"/>
      <c r="H202" s="65">
        <v>106</v>
      </c>
      <c r="I202" s="65">
        <v>19.7</v>
      </c>
      <c r="J202" s="65">
        <v>5</v>
      </c>
      <c r="K202" s="87" t="s">
        <v>32</v>
      </c>
      <c r="L202" s="104">
        <f t="shared" si="18"/>
        <v>17.532929868280526</v>
      </c>
      <c r="M202" s="87"/>
      <c r="N202" s="87"/>
      <c r="O202" s="87"/>
      <c r="P202" s="87"/>
      <c r="Q202" s="87"/>
      <c r="R202" s="87"/>
      <c r="S202" s="87"/>
      <c r="T202" s="87"/>
      <c r="U202" s="79"/>
      <c r="V202" s="79"/>
      <c r="W202" s="79"/>
      <c r="X202" s="79"/>
      <c r="Y202" s="79"/>
      <c r="Z202" s="79"/>
      <c r="AA202" s="79"/>
      <c r="AB202" s="88" t="s">
        <v>19</v>
      </c>
      <c r="AC202" s="106" t="str">
        <f t="shared" si="19"/>
        <v>A</v>
      </c>
      <c r="AD202" s="107" t="str">
        <f aca="true" t="shared" si="21" ref="AD202:AD247">VLOOKUP(J202,$AE$194:$AF$213,2,0)</f>
        <v>Không</v>
      </c>
      <c r="AE202" s="61">
        <v>9</v>
      </c>
      <c r="AF202" s="61" t="s">
        <v>143</v>
      </c>
    </row>
    <row r="203" spans="1:32" ht="15.75">
      <c r="A203" s="74">
        <v>10</v>
      </c>
      <c r="B203" s="82" t="s">
        <v>272</v>
      </c>
      <c r="C203" s="83" t="str">
        <f t="shared" si="17"/>
        <v>Thân Thị Gia Linh</v>
      </c>
      <c r="D203" s="84"/>
      <c r="E203" s="65"/>
      <c r="F203" s="86">
        <v>43131</v>
      </c>
      <c r="G203" s="65"/>
      <c r="H203" s="65">
        <v>106</v>
      </c>
      <c r="I203" s="65">
        <v>92</v>
      </c>
      <c r="J203" s="65">
        <v>5</v>
      </c>
      <c r="K203" s="87" t="s">
        <v>32</v>
      </c>
      <c r="L203" s="104">
        <f t="shared" si="18"/>
        <v>81.87967248131008</v>
      </c>
      <c r="M203" s="87"/>
      <c r="N203" s="87"/>
      <c r="O203" s="87"/>
      <c r="P203" s="87"/>
      <c r="Q203" s="87"/>
      <c r="R203" s="87"/>
      <c r="S203" s="87"/>
      <c r="T203" s="87"/>
      <c r="U203" s="79"/>
      <c r="V203" s="79"/>
      <c r="W203" s="79"/>
      <c r="X203" s="79"/>
      <c r="Y203" s="79"/>
      <c r="Z203" s="79"/>
      <c r="AA203" s="79"/>
      <c r="AB203" s="88" t="s">
        <v>19</v>
      </c>
      <c r="AC203" s="106" t="str">
        <f t="shared" si="19"/>
        <v>A</v>
      </c>
      <c r="AD203" s="107" t="str">
        <f t="shared" si="21"/>
        <v>Không</v>
      </c>
      <c r="AE203" s="118" t="s">
        <v>95</v>
      </c>
      <c r="AF203" s="61" t="s">
        <v>102</v>
      </c>
    </row>
    <row r="204" spans="1:32" ht="15.75">
      <c r="A204" s="65">
        <v>11</v>
      </c>
      <c r="B204" s="82" t="s">
        <v>273</v>
      </c>
      <c r="C204" s="83" t="str">
        <f t="shared" si="17"/>
        <v>Đỗ Nguyễn Minh Thư</v>
      </c>
      <c r="D204" s="84"/>
      <c r="E204" s="86"/>
      <c r="F204" s="86">
        <v>43400</v>
      </c>
      <c r="G204" s="65"/>
      <c r="H204" s="65">
        <v>100</v>
      </c>
      <c r="I204" s="65">
        <v>14.8</v>
      </c>
      <c r="J204" s="65">
        <v>5</v>
      </c>
      <c r="K204" s="87" t="s">
        <v>32</v>
      </c>
      <c r="L204" s="104">
        <f t="shared" si="18"/>
        <v>14.8</v>
      </c>
      <c r="M204" s="87"/>
      <c r="N204" s="87"/>
      <c r="O204" s="87"/>
      <c r="P204" s="87"/>
      <c r="Q204" s="87"/>
      <c r="R204" s="87"/>
      <c r="S204" s="87"/>
      <c r="T204" s="87"/>
      <c r="U204" s="79"/>
      <c r="V204" s="79"/>
      <c r="W204" s="79"/>
      <c r="X204" s="79"/>
      <c r="Y204" s="79"/>
      <c r="Z204" s="79"/>
      <c r="AA204" s="79"/>
      <c r="AB204" s="88" t="s">
        <v>19</v>
      </c>
      <c r="AC204" s="106" t="str">
        <f t="shared" si="19"/>
        <v>A</v>
      </c>
      <c r="AD204" s="107" t="str">
        <f t="shared" si="21"/>
        <v>Không</v>
      </c>
      <c r="AE204" s="61" t="s">
        <v>96</v>
      </c>
      <c r="AF204" s="61" t="s">
        <v>145</v>
      </c>
    </row>
    <row r="205" spans="1:32" ht="15.75">
      <c r="A205" s="65">
        <v>12</v>
      </c>
      <c r="B205" s="82" t="s">
        <v>274</v>
      </c>
      <c r="C205" s="83" t="str">
        <f t="shared" si="17"/>
        <v>Lương Tiểu My</v>
      </c>
      <c r="D205" s="84"/>
      <c r="E205" s="86"/>
      <c r="F205" s="86">
        <v>43446</v>
      </c>
      <c r="G205" s="65"/>
      <c r="H205" s="65">
        <v>95</v>
      </c>
      <c r="I205" s="65">
        <v>14.2</v>
      </c>
      <c r="J205" s="65" t="s">
        <v>154</v>
      </c>
      <c r="K205" s="87" t="s">
        <v>32</v>
      </c>
      <c r="L205" s="104">
        <f t="shared" si="18"/>
        <v>15.734072022160666</v>
      </c>
      <c r="M205" s="87"/>
      <c r="N205" s="87"/>
      <c r="O205" s="87"/>
      <c r="P205" s="87" t="s">
        <v>25</v>
      </c>
      <c r="Q205" s="87"/>
      <c r="R205" s="87"/>
      <c r="S205" s="87"/>
      <c r="T205" s="87"/>
      <c r="U205" s="79"/>
      <c r="V205" s="79"/>
      <c r="W205" s="79"/>
      <c r="X205" s="79"/>
      <c r="Y205" s="79"/>
      <c r="Z205" s="79"/>
      <c r="AA205" s="79"/>
      <c r="AB205" s="88" t="s">
        <v>19</v>
      </c>
      <c r="AC205" s="106" t="str">
        <f t="shared" si="19"/>
        <v>B</v>
      </c>
      <c r="AD205" s="107" t="str">
        <f t="shared" si="21"/>
        <v>Viêm mũi</v>
      </c>
      <c r="AE205" s="61" t="s">
        <v>97</v>
      </c>
      <c r="AF205" s="61" t="s">
        <v>147</v>
      </c>
    </row>
    <row r="206" spans="1:32" ht="15.75">
      <c r="A206" s="74">
        <v>13</v>
      </c>
      <c r="B206" s="82" t="s">
        <v>275</v>
      </c>
      <c r="C206" s="83" t="str">
        <f t="shared" si="17"/>
        <v>Thái Hoàng Anh Thư</v>
      </c>
      <c r="D206" s="84"/>
      <c r="E206" s="65"/>
      <c r="F206" s="86">
        <v>43455</v>
      </c>
      <c r="G206" s="65"/>
      <c r="H206" s="65">
        <v>96</v>
      </c>
      <c r="I206" s="65">
        <v>14.4</v>
      </c>
      <c r="J206" s="65">
        <v>5</v>
      </c>
      <c r="K206" s="87" t="s">
        <v>32</v>
      </c>
      <c r="L206" s="104">
        <f t="shared" si="18"/>
        <v>15.625</v>
      </c>
      <c r="M206" s="87"/>
      <c r="N206" s="87"/>
      <c r="O206" s="87"/>
      <c r="P206" s="87"/>
      <c r="Q206" s="87"/>
      <c r="R206" s="87"/>
      <c r="S206" s="87"/>
      <c r="T206" s="87"/>
      <c r="U206" s="79"/>
      <c r="V206" s="79"/>
      <c r="W206" s="79"/>
      <c r="X206" s="79"/>
      <c r="Y206" s="79"/>
      <c r="Z206" s="79"/>
      <c r="AA206" s="79"/>
      <c r="AB206" s="88" t="s">
        <v>19</v>
      </c>
      <c r="AC206" s="106" t="str">
        <f t="shared" si="19"/>
        <v>A</v>
      </c>
      <c r="AD206" s="107" t="str">
        <f t="shared" si="21"/>
        <v>Không</v>
      </c>
      <c r="AE206" s="61" t="s">
        <v>98</v>
      </c>
      <c r="AF206" s="61" t="s">
        <v>144</v>
      </c>
    </row>
    <row r="207" spans="1:32" ht="15.75">
      <c r="A207" s="65">
        <v>14</v>
      </c>
      <c r="B207" s="82" t="s">
        <v>276</v>
      </c>
      <c r="C207" s="83" t="str">
        <f t="shared" si="17"/>
        <v>Chí Mỹ Nghi</v>
      </c>
      <c r="D207" s="84"/>
      <c r="E207" s="86"/>
      <c r="F207" s="86">
        <v>43308</v>
      </c>
      <c r="G207" s="65"/>
      <c r="H207" s="65">
        <v>92</v>
      </c>
      <c r="I207" s="65">
        <v>12.9</v>
      </c>
      <c r="J207" s="65">
        <v>5</v>
      </c>
      <c r="K207" s="87" t="s">
        <v>32</v>
      </c>
      <c r="L207" s="104">
        <f t="shared" si="18"/>
        <v>15.24102079395085</v>
      </c>
      <c r="M207" s="87"/>
      <c r="N207" s="87"/>
      <c r="O207" s="87"/>
      <c r="P207" s="87"/>
      <c r="Q207" s="87"/>
      <c r="R207" s="87"/>
      <c r="S207" s="87"/>
      <c r="T207" s="87"/>
      <c r="U207" s="79"/>
      <c r="V207" s="79"/>
      <c r="W207" s="79"/>
      <c r="X207" s="79"/>
      <c r="Y207" s="79"/>
      <c r="Z207" s="79"/>
      <c r="AA207" s="79"/>
      <c r="AB207" s="88" t="s">
        <v>19</v>
      </c>
      <c r="AC207" s="106" t="str">
        <f t="shared" si="19"/>
        <v>A</v>
      </c>
      <c r="AD207" s="107" t="str">
        <f t="shared" si="21"/>
        <v>Không</v>
      </c>
      <c r="AE207" s="61" t="s">
        <v>99</v>
      </c>
      <c r="AF207" s="61" t="s">
        <v>142</v>
      </c>
    </row>
    <row r="208" spans="1:32" ht="15.75">
      <c r="A208" s="65">
        <v>15</v>
      </c>
      <c r="B208" s="82" t="s">
        <v>277</v>
      </c>
      <c r="C208" s="83" t="str">
        <f t="shared" si="17"/>
        <v>Bồ Thị Mai Phương</v>
      </c>
      <c r="D208" s="84"/>
      <c r="E208" s="86"/>
      <c r="F208" s="86">
        <v>43200</v>
      </c>
      <c r="G208" s="65"/>
      <c r="H208" s="65">
        <v>111</v>
      </c>
      <c r="I208" s="65">
        <v>18.9</v>
      </c>
      <c r="J208" s="65">
        <v>5</v>
      </c>
      <c r="K208" s="87" t="s">
        <v>32</v>
      </c>
      <c r="L208" s="104">
        <f t="shared" si="18"/>
        <v>15.339663988312637</v>
      </c>
      <c r="M208" s="87"/>
      <c r="N208" s="87"/>
      <c r="O208" s="87"/>
      <c r="P208" s="87"/>
      <c r="Q208" s="87"/>
      <c r="R208" s="87"/>
      <c r="S208" s="87"/>
      <c r="T208" s="87"/>
      <c r="U208" s="79"/>
      <c r="V208" s="79"/>
      <c r="W208" s="79"/>
      <c r="X208" s="79"/>
      <c r="Y208" s="79"/>
      <c r="Z208" s="79"/>
      <c r="AA208" s="79"/>
      <c r="AB208" s="88" t="s">
        <v>19</v>
      </c>
      <c r="AC208" s="106" t="str">
        <f t="shared" si="19"/>
        <v>A</v>
      </c>
      <c r="AD208" s="107" t="str">
        <f t="shared" si="21"/>
        <v>Không</v>
      </c>
      <c r="AE208" s="61" t="s">
        <v>100</v>
      </c>
      <c r="AF208" s="61" t="s">
        <v>146</v>
      </c>
    </row>
    <row r="209" spans="1:32" ht="15.75">
      <c r="A209" s="74">
        <v>16</v>
      </c>
      <c r="B209" s="82" t="s">
        <v>278</v>
      </c>
      <c r="C209" s="83" t="str">
        <f t="shared" si="17"/>
        <v>Lê Nguyễn Anh Tú</v>
      </c>
      <c r="D209" s="84"/>
      <c r="E209" s="86"/>
      <c r="F209" s="86">
        <v>43402</v>
      </c>
      <c r="G209" s="65"/>
      <c r="H209" s="65">
        <v>98</v>
      </c>
      <c r="I209" s="65">
        <v>13.8</v>
      </c>
      <c r="J209" s="65">
        <v>5</v>
      </c>
      <c r="K209" s="87" t="s">
        <v>32</v>
      </c>
      <c r="L209" s="104">
        <f t="shared" si="18"/>
        <v>14.369012911286964</v>
      </c>
      <c r="M209" s="87"/>
      <c r="N209" s="87"/>
      <c r="O209" s="87"/>
      <c r="P209" s="87"/>
      <c r="Q209" s="87"/>
      <c r="R209" s="87"/>
      <c r="S209" s="87"/>
      <c r="T209" s="87"/>
      <c r="U209" s="79"/>
      <c r="V209" s="79"/>
      <c r="W209" s="79"/>
      <c r="X209" s="79"/>
      <c r="Y209" s="79"/>
      <c r="Z209" s="79"/>
      <c r="AA209" s="79"/>
      <c r="AB209" s="88" t="s">
        <v>19</v>
      </c>
      <c r="AC209" s="106" t="str">
        <f t="shared" si="19"/>
        <v>A</v>
      </c>
      <c r="AD209" s="107" t="str">
        <f t="shared" si="21"/>
        <v>Không</v>
      </c>
      <c r="AE209" s="61" t="s">
        <v>101</v>
      </c>
      <c r="AF209" s="61" t="s">
        <v>150</v>
      </c>
    </row>
    <row r="210" spans="1:32" ht="15.75">
      <c r="A210" s="65">
        <v>17</v>
      </c>
      <c r="B210" s="82" t="s">
        <v>279</v>
      </c>
      <c r="C210" s="83" t="str">
        <f t="shared" si="17"/>
        <v>Nguyễn Minh Đức</v>
      </c>
      <c r="D210" s="84"/>
      <c r="E210" s="86">
        <v>43143</v>
      </c>
      <c r="F210" s="86"/>
      <c r="G210" s="65"/>
      <c r="H210" s="65">
        <v>104</v>
      </c>
      <c r="I210" s="65">
        <v>19.1</v>
      </c>
      <c r="J210" s="65">
        <v>5</v>
      </c>
      <c r="K210" s="87" t="s">
        <v>32</v>
      </c>
      <c r="L210" s="104">
        <f t="shared" si="18"/>
        <v>17.659023668639055</v>
      </c>
      <c r="M210" s="87"/>
      <c r="N210" s="87"/>
      <c r="O210" s="87"/>
      <c r="P210" s="87"/>
      <c r="Q210" s="87"/>
      <c r="R210" s="87"/>
      <c r="S210" s="87"/>
      <c r="T210" s="87"/>
      <c r="U210" s="79"/>
      <c r="V210" s="79"/>
      <c r="W210" s="79"/>
      <c r="X210" s="79"/>
      <c r="Y210" s="79"/>
      <c r="Z210" s="79"/>
      <c r="AA210" s="79"/>
      <c r="AB210" s="88" t="s">
        <v>19</v>
      </c>
      <c r="AC210" s="106" t="str">
        <f t="shared" si="19"/>
        <v>A</v>
      </c>
      <c r="AD210" s="107" t="str">
        <f t="shared" si="21"/>
        <v>Không</v>
      </c>
      <c r="AE210" s="61" t="s">
        <v>123</v>
      </c>
      <c r="AF210" s="61" t="s">
        <v>148</v>
      </c>
    </row>
    <row r="211" spans="1:32" ht="15.75">
      <c r="A211" s="65">
        <v>18</v>
      </c>
      <c r="B211" s="82" t="s">
        <v>280</v>
      </c>
      <c r="C211" s="83" t="str">
        <f t="shared" si="17"/>
        <v>Nguyễn Vũ An Nhiên</v>
      </c>
      <c r="D211" s="84"/>
      <c r="E211" s="65"/>
      <c r="F211" s="86">
        <v>43344</v>
      </c>
      <c r="G211" s="65"/>
      <c r="H211" s="65">
        <v>98</v>
      </c>
      <c r="I211" s="65">
        <v>15.6</v>
      </c>
      <c r="J211" s="65">
        <v>5</v>
      </c>
      <c r="K211" s="87" t="s">
        <v>32</v>
      </c>
      <c r="L211" s="104">
        <f t="shared" si="18"/>
        <v>16.24323198667222</v>
      </c>
      <c r="M211" s="87"/>
      <c r="N211" s="87"/>
      <c r="O211" s="87"/>
      <c r="P211" s="87"/>
      <c r="Q211" s="87"/>
      <c r="R211" s="87"/>
      <c r="S211" s="87"/>
      <c r="T211" s="87"/>
      <c r="U211" s="79"/>
      <c r="V211" s="79"/>
      <c r="W211" s="79"/>
      <c r="X211" s="79"/>
      <c r="Y211" s="79"/>
      <c r="Z211" s="79"/>
      <c r="AA211" s="79"/>
      <c r="AB211" s="88" t="s">
        <v>19</v>
      </c>
      <c r="AC211" s="106" t="str">
        <f t="shared" si="19"/>
        <v>A</v>
      </c>
      <c r="AD211" s="107" t="str">
        <f t="shared" si="21"/>
        <v>Không</v>
      </c>
      <c r="AE211" s="57" t="s">
        <v>125</v>
      </c>
      <c r="AF211" s="57" t="s">
        <v>152</v>
      </c>
    </row>
    <row r="212" spans="1:32" ht="15.75">
      <c r="A212" s="74">
        <v>19</v>
      </c>
      <c r="B212" s="82" t="s">
        <v>281</v>
      </c>
      <c r="C212" s="83" t="str">
        <f t="shared" si="17"/>
        <v>Nguyễn Tiểu Hải Thụy</v>
      </c>
      <c r="D212" s="84"/>
      <c r="E212" s="110"/>
      <c r="F212" s="86">
        <v>43351</v>
      </c>
      <c r="G212" s="65"/>
      <c r="H212" s="65">
        <v>104</v>
      </c>
      <c r="I212" s="65">
        <v>20.5</v>
      </c>
      <c r="J212" s="65">
        <v>5</v>
      </c>
      <c r="K212" s="87" t="s">
        <v>32</v>
      </c>
      <c r="L212" s="104">
        <f t="shared" si="18"/>
        <v>18.953402366863905</v>
      </c>
      <c r="M212" s="87"/>
      <c r="N212" s="87"/>
      <c r="O212" s="87"/>
      <c r="P212" s="87"/>
      <c r="Q212" s="87"/>
      <c r="R212" s="87"/>
      <c r="S212" s="87"/>
      <c r="T212" s="87"/>
      <c r="U212" s="79"/>
      <c r="V212" s="79"/>
      <c r="W212" s="79"/>
      <c r="X212" s="79"/>
      <c r="Y212" s="79"/>
      <c r="Z212" s="79"/>
      <c r="AA212" s="79"/>
      <c r="AB212" s="88" t="s">
        <v>19</v>
      </c>
      <c r="AC212" s="106" t="str">
        <f t="shared" si="19"/>
        <v>A</v>
      </c>
      <c r="AD212" s="107" t="str">
        <f t="shared" si="21"/>
        <v>Không</v>
      </c>
      <c r="AE212" s="57" t="s">
        <v>154</v>
      </c>
      <c r="AF212" s="57" t="s">
        <v>155</v>
      </c>
    </row>
    <row r="213" spans="1:30" ht="15.75">
      <c r="A213" s="65">
        <v>20</v>
      </c>
      <c r="B213" s="82" t="s">
        <v>282</v>
      </c>
      <c r="C213" s="83" t="str">
        <f t="shared" si="17"/>
        <v>Lê Như Quỳnh</v>
      </c>
      <c r="D213" s="84"/>
      <c r="E213" s="86"/>
      <c r="F213" s="86">
        <v>43375</v>
      </c>
      <c r="G213" s="65"/>
      <c r="H213" s="65">
        <v>106</v>
      </c>
      <c r="I213" s="65">
        <v>24</v>
      </c>
      <c r="J213" s="65">
        <v>5</v>
      </c>
      <c r="K213" s="87" t="s">
        <v>32</v>
      </c>
      <c r="L213" s="104">
        <f t="shared" si="18"/>
        <v>21.35991456034176</v>
      </c>
      <c r="M213" s="87"/>
      <c r="N213" s="87"/>
      <c r="O213" s="87"/>
      <c r="P213" s="87"/>
      <c r="Q213" s="87"/>
      <c r="R213" s="87"/>
      <c r="S213" s="87"/>
      <c r="T213" s="87"/>
      <c r="U213" s="79"/>
      <c r="V213" s="79"/>
      <c r="W213" s="79"/>
      <c r="X213" s="79"/>
      <c r="Y213" s="79"/>
      <c r="Z213" s="79"/>
      <c r="AA213" s="79"/>
      <c r="AB213" s="88" t="s">
        <v>19</v>
      </c>
      <c r="AC213" s="106" t="str">
        <f t="shared" si="19"/>
        <v>A</v>
      </c>
      <c r="AD213" s="107" t="str">
        <f t="shared" si="21"/>
        <v>Không</v>
      </c>
    </row>
    <row r="214" spans="1:30" ht="15.75">
      <c r="A214" s="65">
        <v>21</v>
      </c>
      <c r="B214" s="82" t="s">
        <v>283</v>
      </c>
      <c r="C214" s="83" t="str">
        <f t="shared" si="17"/>
        <v>Phạm Nguyễn Thùy Dương</v>
      </c>
      <c r="D214" s="84"/>
      <c r="E214" s="65"/>
      <c r="F214" s="86">
        <v>43208</v>
      </c>
      <c r="G214" s="65"/>
      <c r="H214" s="65">
        <v>102</v>
      </c>
      <c r="I214" s="65">
        <v>14.3</v>
      </c>
      <c r="J214" s="65">
        <v>5</v>
      </c>
      <c r="K214" s="87" t="s">
        <v>32</v>
      </c>
      <c r="L214" s="104">
        <f t="shared" si="18"/>
        <v>13.74471357170319</v>
      </c>
      <c r="M214" s="87"/>
      <c r="N214" s="87"/>
      <c r="O214" s="87"/>
      <c r="P214" s="87"/>
      <c r="Q214" s="87"/>
      <c r="R214" s="87"/>
      <c r="S214" s="87"/>
      <c r="T214" s="87"/>
      <c r="U214" s="79"/>
      <c r="V214" s="79"/>
      <c r="W214" s="79"/>
      <c r="X214" s="79"/>
      <c r="Y214" s="79"/>
      <c r="Z214" s="79"/>
      <c r="AA214" s="79"/>
      <c r="AB214" s="88" t="s">
        <v>19</v>
      </c>
      <c r="AC214" s="106" t="str">
        <f t="shared" si="19"/>
        <v>A</v>
      </c>
      <c r="AD214" s="107" t="str">
        <f t="shared" si="21"/>
        <v>Không</v>
      </c>
    </row>
    <row r="215" spans="1:30" ht="15.75">
      <c r="A215" s="74">
        <v>22</v>
      </c>
      <c r="B215" s="82" t="s">
        <v>285</v>
      </c>
      <c r="C215" s="83" t="str">
        <f t="shared" si="17"/>
        <v>Nguyễn Trương Như Ý</v>
      </c>
      <c r="D215" s="84"/>
      <c r="E215" s="65"/>
      <c r="F215" s="86">
        <v>43363</v>
      </c>
      <c r="G215" s="65"/>
      <c r="H215" s="65">
        <v>104</v>
      </c>
      <c r="I215" s="65">
        <v>23.7</v>
      </c>
      <c r="J215" s="65">
        <v>4</v>
      </c>
      <c r="K215" s="87" t="s">
        <v>24</v>
      </c>
      <c r="L215" s="104">
        <f t="shared" si="18"/>
        <v>21.91198224852071</v>
      </c>
      <c r="M215" s="87"/>
      <c r="N215" s="87"/>
      <c r="O215" s="87"/>
      <c r="P215" s="87"/>
      <c r="Q215" s="87"/>
      <c r="R215" s="87"/>
      <c r="S215" s="87"/>
      <c r="T215" s="87"/>
      <c r="U215" s="79"/>
      <c r="V215" s="79"/>
      <c r="W215" s="79"/>
      <c r="X215" s="79"/>
      <c r="Y215" s="79"/>
      <c r="Z215" s="79"/>
      <c r="AA215" s="79"/>
      <c r="AB215" s="88" t="s">
        <v>19</v>
      </c>
      <c r="AC215" s="106" t="str">
        <f t="shared" si="19"/>
        <v>C</v>
      </c>
      <c r="AD215" s="107" t="str">
        <f t="shared" si="21"/>
        <v>Béo phì</v>
      </c>
    </row>
    <row r="216" spans="1:30" ht="15.75">
      <c r="A216" s="65">
        <v>23</v>
      </c>
      <c r="B216" s="82" t="s">
        <v>286</v>
      </c>
      <c r="C216" s="83" t="str">
        <f t="shared" si="17"/>
        <v>Phạm Đặng Hoàng An</v>
      </c>
      <c r="D216" s="84"/>
      <c r="E216" s="86">
        <v>43214</v>
      </c>
      <c r="F216" s="86"/>
      <c r="G216" s="65"/>
      <c r="H216" s="65">
        <v>102</v>
      </c>
      <c r="I216" s="65">
        <v>13.7</v>
      </c>
      <c r="J216" s="65">
        <v>5</v>
      </c>
      <c r="K216" s="87" t="s">
        <v>32</v>
      </c>
      <c r="L216" s="104">
        <f t="shared" si="18"/>
        <v>13.168012302960399</v>
      </c>
      <c r="M216" s="87"/>
      <c r="N216" s="87"/>
      <c r="O216" s="87"/>
      <c r="P216" s="87"/>
      <c r="Q216" s="87"/>
      <c r="R216" s="87"/>
      <c r="S216" s="87"/>
      <c r="T216" s="87"/>
      <c r="U216" s="79"/>
      <c r="V216" s="79"/>
      <c r="W216" s="79"/>
      <c r="X216" s="79"/>
      <c r="Y216" s="79"/>
      <c r="Z216" s="79"/>
      <c r="AA216" s="79"/>
      <c r="AB216" s="88" t="s">
        <v>19</v>
      </c>
      <c r="AC216" s="106" t="str">
        <f t="shared" si="19"/>
        <v>A</v>
      </c>
      <c r="AD216" s="107" t="str">
        <f t="shared" si="21"/>
        <v>Không</v>
      </c>
    </row>
    <row r="217" spans="1:30" ht="15.75">
      <c r="A217" s="65">
        <v>24</v>
      </c>
      <c r="B217" s="82" t="s">
        <v>284</v>
      </c>
      <c r="C217" s="83" t="str">
        <f t="shared" si="17"/>
        <v>Trần Tấn Phát</v>
      </c>
      <c r="D217" s="84"/>
      <c r="E217" s="86">
        <v>43203</v>
      </c>
      <c r="F217" s="86"/>
      <c r="G217" s="65"/>
      <c r="H217" s="65">
        <v>100</v>
      </c>
      <c r="I217" s="65">
        <v>14.1</v>
      </c>
      <c r="J217" s="65">
        <v>5</v>
      </c>
      <c r="K217" s="87" t="s">
        <v>32</v>
      </c>
      <c r="L217" s="104">
        <f t="shared" si="18"/>
        <v>14.1</v>
      </c>
      <c r="M217" s="87"/>
      <c r="N217" s="87"/>
      <c r="O217" s="87"/>
      <c r="P217" s="87"/>
      <c r="Q217" s="87"/>
      <c r="R217" s="87"/>
      <c r="S217" s="87"/>
      <c r="T217" s="87"/>
      <c r="U217" s="79"/>
      <c r="V217" s="79"/>
      <c r="W217" s="79"/>
      <c r="X217" s="79"/>
      <c r="Y217" s="79"/>
      <c r="Z217" s="79"/>
      <c r="AA217" s="79"/>
      <c r="AB217" s="88" t="s">
        <v>19</v>
      </c>
      <c r="AC217" s="106" t="str">
        <f t="shared" si="19"/>
        <v>A</v>
      </c>
      <c r="AD217" s="107" t="str">
        <f t="shared" si="21"/>
        <v>Không</v>
      </c>
    </row>
    <row r="218" spans="1:30" ht="15.75">
      <c r="A218" s="74">
        <v>25</v>
      </c>
      <c r="B218" s="82" t="s">
        <v>287</v>
      </c>
      <c r="C218" s="83" t="str">
        <f t="shared" si="17"/>
        <v>Nguyễn Hoàng Minh Tâm</v>
      </c>
      <c r="D218" s="84"/>
      <c r="E218" s="65"/>
      <c r="F218" s="86">
        <v>43362</v>
      </c>
      <c r="G218" s="65"/>
      <c r="H218" s="65">
        <v>102</v>
      </c>
      <c r="I218" s="65">
        <v>17.7</v>
      </c>
      <c r="J218" s="65" t="s">
        <v>154</v>
      </c>
      <c r="K218" s="87" t="s">
        <v>32</v>
      </c>
      <c r="L218" s="104">
        <f t="shared" si="18"/>
        <v>17.01268742791234</v>
      </c>
      <c r="M218" s="87"/>
      <c r="N218" s="87"/>
      <c r="O218" s="87"/>
      <c r="P218" s="87" t="s">
        <v>25</v>
      </c>
      <c r="Q218" s="87"/>
      <c r="R218" s="87"/>
      <c r="S218" s="87"/>
      <c r="T218" s="87"/>
      <c r="U218" s="79"/>
      <c r="V218" s="79"/>
      <c r="W218" s="79"/>
      <c r="X218" s="79"/>
      <c r="Y218" s="79"/>
      <c r="Z218" s="79"/>
      <c r="AA218" s="79"/>
      <c r="AB218" s="88" t="s">
        <v>19</v>
      </c>
      <c r="AC218" s="106" t="str">
        <f t="shared" si="19"/>
        <v>B</v>
      </c>
      <c r="AD218" s="107" t="str">
        <f t="shared" si="21"/>
        <v>Viêm mũi</v>
      </c>
    </row>
    <row r="219" spans="1:30" ht="15.75">
      <c r="A219" s="65">
        <v>26</v>
      </c>
      <c r="B219" s="82" t="s">
        <v>288</v>
      </c>
      <c r="C219" s="83" t="str">
        <f t="shared" si="17"/>
        <v>Trần Nguyễn Thế Bảo</v>
      </c>
      <c r="D219" s="84"/>
      <c r="E219" s="86">
        <v>43241</v>
      </c>
      <c r="F219" s="86"/>
      <c r="G219" s="65"/>
      <c r="H219" s="65">
        <v>106</v>
      </c>
      <c r="I219" s="65">
        <v>19.5</v>
      </c>
      <c r="J219" s="65">
        <v>5</v>
      </c>
      <c r="K219" s="87" t="s">
        <v>32</v>
      </c>
      <c r="L219" s="104">
        <f t="shared" si="18"/>
        <v>17.354930580277678</v>
      </c>
      <c r="M219" s="87"/>
      <c r="N219" s="87"/>
      <c r="O219" s="87"/>
      <c r="P219" s="87"/>
      <c r="Q219" s="87"/>
      <c r="R219" s="87"/>
      <c r="S219" s="87"/>
      <c r="T219" s="87"/>
      <c r="U219" s="79"/>
      <c r="V219" s="79"/>
      <c r="W219" s="79"/>
      <c r="X219" s="79"/>
      <c r="Y219" s="79"/>
      <c r="Z219" s="79"/>
      <c r="AA219" s="79"/>
      <c r="AB219" s="88" t="s">
        <v>19</v>
      </c>
      <c r="AC219" s="106" t="str">
        <f t="shared" si="19"/>
        <v>A</v>
      </c>
      <c r="AD219" s="107" t="str">
        <f t="shared" si="21"/>
        <v>Không</v>
      </c>
    </row>
    <row r="220" spans="1:30" ht="15.75">
      <c r="A220" s="65">
        <v>27</v>
      </c>
      <c r="B220" s="82" t="s">
        <v>129</v>
      </c>
      <c r="C220" s="83" t="str">
        <f t="shared" si="17"/>
        <v>Nguyễn Khánh Ngân</v>
      </c>
      <c r="D220" s="84"/>
      <c r="E220" s="86"/>
      <c r="F220" s="86">
        <v>43398</v>
      </c>
      <c r="G220" s="65"/>
      <c r="H220" s="65">
        <v>96</v>
      </c>
      <c r="I220" s="65">
        <v>16.1</v>
      </c>
      <c r="J220" s="65">
        <v>6</v>
      </c>
      <c r="K220" s="87" t="s">
        <v>25</v>
      </c>
      <c r="L220" s="104">
        <f t="shared" si="18"/>
        <v>17.469618055555557</v>
      </c>
      <c r="M220" s="87"/>
      <c r="N220" s="87"/>
      <c r="O220" s="87"/>
      <c r="P220" s="87"/>
      <c r="Q220" s="87"/>
      <c r="R220" s="87"/>
      <c r="S220" s="87"/>
      <c r="T220" s="87"/>
      <c r="U220" s="79"/>
      <c r="V220" s="79"/>
      <c r="W220" s="79"/>
      <c r="X220" s="79"/>
      <c r="Y220" s="79"/>
      <c r="Z220" s="79"/>
      <c r="AA220" s="79"/>
      <c r="AB220" s="88" t="s">
        <v>19</v>
      </c>
      <c r="AC220" s="106" t="str">
        <f t="shared" si="19"/>
        <v>B</v>
      </c>
      <c r="AD220" s="107" t="str">
        <f t="shared" si="21"/>
        <v>Thừa cân</v>
      </c>
    </row>
    <row r="221" spans="1:30" ht="15.75">
      <c r="A221" s="65">
        <v>28</v>
      </c>
      <c r="B221" s="82" t="s">
        <v>289</v>
      </c>
      <c r="C221" s="83" t="str">
        <f t="shared" si="17"/>
        <v>Nguyễn Bảo Khôi</v>
      </c>
      <c r="D221" s="84"/>
      <c r="E221" s="86">
        <v>43342</v>
      </c>
      <c r="F221" s="65"/>
      <c r="G221" s="65"/>
      <c r="H221" s="65">
        <v>106</v>
      </c>
      <c r="I221" s="65">
        <v>16.9</v>
      </c>
      <c r="J221" s="65" t="s">
        <v>154</v>
      </c>
      <c r="K221" s="87" t="s">
        <v>32</v>
      </c>
      <c r="L221" s="104">
        <f t="shared" si="18"/>
        <v>15.040939836240655</v>
      </c>
      <c r="M221" s="87"/>
      <c r="N221" s="87"/>
      <c r="O221" s="87"/>
      <c r="P221" s="87" t="s">
        <v>25</v>
      </c>
      <c r="Q221" s="87"/>
      <c r="R221" s="87"/>
      <c r="S221" s="87"/>
      <c r="T221" s="87"/>
      <c r="U221" s="79"/>
      <c r="V221" s="79"/>
      <c r="W221" s="79"/>
      <c r="X221" s="79"/>
      <c r="Y221" s="79"/>
      <c r="Z221" s="79"/>
      <c r="AA221" s="79"/>
      <c r="AB221" s="88" t="s">
        <v>19</v>
      </c>
      <c r="AC221" s="106" t="str">
        <f t="shared" si="19"/>
        <v>B</v>
      </c>
      <c r="AD221" s="107" t="str">
        <f t="shared" si="21"/>
        <v>Viêm mũi</v>
      </c>
    </row>
    <row r="222" spans="1:30" ht="15.75">
      <c r="A222" s="74">
        <v>29</v>
      </c>
      <c r="B222" s="82" t="s">
        <v>290</v>
      </c>
      <c r="C222" s="83" t="str">
        <f t="shared" si="17"/>
        <v>Nguyễn Ngoc Bảo Trân</v>
      </c>
      <c r="D222" s="84"/>
      <c r="E222" s="86"/>
      <c r="F222" s="86">
        <v>43109</v>
      </c>
      <c r="G222" s="65"/>
      <c r="H222" s="65">
        <v>106</v>
      </c>
      <c r="I222" s="65">
        <v>15.8</v>
      </c>
      <c r="J222" s="65">
        <v>5</v>
      </c>
      <c r="K222" s="87" t="s">
        <v>32</v>
      </c>
      <c r="L222" s="104">
        <f t="shared" si="18"/>
        <v>14.061943752224991</v>
      </c>
      <c r="M222" s="87"/>
      <c r="N222" s="87"/>
      <c r="O222" s="87"/>
      <c r="P222" s="87"/>
      <c r="Q222" s="87"/>
      <c r="R222" s="87"/>
      <c r="S222" s="87"/>
      <c r="T222" s="87"/>
      <c r="U222" s="79"/>
      <c r="V222" s="79"/>
      <c r="W222" s="79"/>
      <c r="X222" s="79"/>
      <c r="Y222" s="79"/>
      <c r="Z222" s="79"/>
      <c r="AA222" s="79"/>
      <c r="AB222" s="88" t="s">
        <v>19</v>
      </c>
      <c r="AC222" s="106" t="str">
        <f t="shared" si="19"/>
        <v>A</v>
      </c>
      <c r="AD222" s="107" t="str">
        <f t="shared" si="21"/>
        <v>Không</v>
      </c>
    </row>
    <row r="223" spans="1:30" ht="15.75">
      <c r="A223" s="65">
        <v>30</v>
      </c>
      <c r="B223" s="82" t="s">
        <v>291</v>
      </c>
      <c r="C223" s="83" t="str">
        <f t="shared" si="17"/>
        <v>Lý Quốc Huy</v>
      </c>
      <c r="D223" s="84"/>
      <c r="E223" s="86">
        <v>43407</v>
      </c>
      <c r="F223" s="86"/>
      <c r="G223" s="65"/>
      <c r="H223" s="65">
        <v>111</v>
      </c>
      <c r="I223" s="65">
        <v>24.5</v>
      </c>
      <c r="J223" s="65">
        <v>6</v>
      </c>
      <c r="K223" s="87" t="s">
        <v>25</v>
      </c>
      <c r="L223" s="104">
        <f t="shared" si="18"/>
        <v>19.884749614479343</v>
      </c>
      <c r="M223" s="87"/>
      <c r="N223" s="87"/>
      <c r="O223" s="87"/>
      <c r="P223" s="87"/>
      <c r="Q223" s="87"/>
      <c r="R223" s="87"/>
      <c r="S223" s="87"/>
      <c r="T223" s="87"/>
      <c r="U223" s="79"/>
      <c r="V223" s="79"/>
      <c r="W223" s="79"/>
      <c r="X223" s="79"/>
      <c r="Y223" s="79"/>
      <c r="Z223" s="79"/>
      <c r="AA223" s="79"/>
      <c r="AB223" s="88" t="s">
        <v>19</v>
      </c>
      <c r="AC223" s="106" t="str">
        <f t="shared" si="19"/>
        <v>B</v>
      </c>
      <c r="AD223" s="107" t="str">
        <f t="shared" si="21"/>
        <v>Thừa cân</v>
      </c>
    </row>
    <row r="224" spans="1:30" ht="15.75">
      <c r="A224" s="65">
        <v>31</v>
      </c>
      <c r="B224" s="82" t="s">
        <v>292</v>
      </c>
      <c r="C224" s="83" t="str">
        <f t="shared" si="17"/>
        <v>Nguyễn Văn Bình Minh</v>
      </c>
      <c r="D224" s="84"/>
      <c r="E224" s="86">
        <v>43245</v>
      </c>
      <c r="F224" s="86"/>
      <c r="G224" s="65"/>
      <c r="H224" s="65">
        <v>107</v>
      </c>
      <c r="I224" s="65">
        <v>20.3</v>
      </c>
      <c r="J224" s="65">
        <v>5</v>
      </c>
      <c r="K224" s="87" t="s">
        <v>32</v>
      </c>
      <c r="L224" s="104">
        <f t="shared" si="18"/>
        <v>17.730806183946196</v>
      </c>
      <c r="M224" s="87"/>
      <c r="N224" s="87"/>
      <c r="O224" s="87"/>
      <c r="P224" s="87"/>
      <c r="Q224" s="87"/>
      <c r="R224" s="87"/>
      <c r="S224" s="87"/>
      <c r="T224" s="87"/>
      <c r="U224" s="79"/>
      <c r="V224" s="79"/>
      <c r="W224" s="79"/>
      <c r="X224" s="79"/>
      <c r="Y224" s="79"/>
      <c r="Z224" s="79"/>
      <c r="AA224" s="79"/>
      <c r="AB224" s="88" t="s">
        <v>19</v>
      </c>
      <c r="AC224" s="106" t="str">
        <f t="shared" si="19"/>
        <v>A</v>
      </c>
      <c r="AD224" s="107" t="str">
        <f t="shared" si="21"/>
        <v>Không</v>
      </c>
    </row>
    <row r="225" spans="1:30" ht="15.75">
      <c r="A225" s="65">
        <v>32</v>
      </c>
      <c r="B225" s="82" t="s">
        <v>206</v>
      </c>
      <c r="C225" s="83" t="str">
        <f t="shared" si="17"/>
        <v>Nguyễn Đăng Khôi</v>
      </c>
      <c r="D225" s="84"/>
      <c r="E225" s="86">
        <v>43242</v>
      </c>
      <c r="F225" s="65"/>
      <c r="G225" s="65"/>
      <c r="H225" s="65">
        <v>110</v>
      </c>
      <c r="I225" s="65">
        <v>20.9</v>
      </c>
      <c r="J225" s="65" t="s">
        <v>154</v>
      </c>
      <c r="K225" s="87" t="s">
        <v>32</v>
      </c>
      <c r="L225" s="104">
        <f t="shared" si="18"/>
        <v>17.272727272727273</v>
      </c>
      <c r="M225" s="87"/>
      <c r="N225" s="87"/>
      <c r="O225" s="87"/>
      <c r="P225" s="87" t="s">
        <v>25</v>
      </c>
      <c r="Q225" s="87"/>
      <c r="R225" s="87"/>
      <c r="S225" s="87"/>
      <c r="T225" s="87"/>
      <c r="U225" s="79"/>
      <c r="V225" s="79"/>
      <c r="W225" s="79"/>
      <c r="X225" s="79"/>
      <c r="Y225" s="79"/>
      <c r="Z225" s="79"/>
      <c r="AA225" s="79"/>
      <c r="AB225" s="88" t="s">
        <v>19</v>
      </c>
      <c r="AC225" s="106" t="str">
        <f t="shared" si="19"/>
        <v>B</v>
      </c>
      <c r="AD225" s="107" t="str">
        <f t="shared" si="21"/>
        <v>Viêm mũi</v>
      </c>
    </row>
    <row r="226" spans="1:30" ht="15.75">
      <c r="A226" s="74">
        <v>33</v>
      </c>
      <c r="B226" s="82" t="s">
        <v>293</v>
      </c>
      <c r="C226" s="83" t="str">
        <f t="shared" si="17"/>
        <v>Tăng Ngọc Bảo Quyên</v>
      </c>
      <c r="D226" s="84"/>
      <c r="E226" s="86"/>
      <c r="F226" s="86">
        <v>43209</v>
      </c>
      <c r="G226" s="65"/>
      <c r="H226" s="65">
        <v>96</v>
      </c>
      <c r="I226" s="65">
        <v>14.7</v>
      </c>
      <c r="J226" s="65">
        <v>9</v>
      </c>
      <c r="K226" s="87" t="s">
        <v>25</v>
      </c>
      <c r="L226" s="104">
        <f t="shared" si="18"/>
        <v>15.950520833333334</v>
      </c>
      <c r="M226" s="87"/>
      <c r="N226" s="87"/>
      <c r="O226" s="87"/>
      <c r="P226" s="87"/>
      <c r="Q226" s="87"/>
      <c r="R226" s="87"/>
      <c r="S226" s="87"/>
      <c r="T226" s="87"/>
      <c r="U226" s="79"/>
      <c r="V226" s="79"/>
      <c r="W226" s="79"/>
      <c r="X226" s="79"/>
      <c r="Y226" s="79"/>
      <c r="Z226" s="79"/>
      <c r="AA226" s="79"/>
      <c r="AB226" s="88" t="s">
        <v>19</v>
      </c>
      <c r="AC226" s="106" t="str">
        <f t="shared" si="19"/>
        <v>B</v>
      </c>
      <c r="AD226" s="107" t="str">
        <f t="shared" si="21"/>
        <v>Suy dinh dưỡng chiều cao</v>
      </c>
    </row>
    <row r="227" spans="1:30" ht="15.75">
      <c r="A227" s="65">
        <v>34</v>
      </c>
      <c r="B227" s="82" t="s">
        <v>294</v>
      </c>
      <c r="C227" s="83" t="str">
        <f t="shared" si="17"/>
        <v>Nguyễn Minh Thảo</v>
      </c>
      <c r="D227" s="84"/>
      <c r="E227" s="86"/>
      <c r="F227" s="86">
        <v>43176</v>
      </c>
      <c r="G227" s="65"/>
      <c r="H227" s="65">
        <v>103</v>
      </c>
      <c r="I227" s="65">
        <v>16.3</v>
      </c>
      <c r="J227" s="65" t="s">
        <v>154</v>
      </c>
      <c r="K227" s="87" t="s">
        <v>32</v>
      </c>
      <c r="L227" s="104">
        <f t="shared" si="18"/>
        <v>15.364313318880196</v>
      </c>
      <c r="M227" s="87"/>
      <c r="N227" s="87"/>
      <c r="O227" s="87"/>
      <c r="P227" s="87" t="s">
        <v>25</v>
      </c>
      <c r="Q227" s="87"/>
      <c r="R227" s="87"/>
      <c r="S227" s="87"/>
      <c r="T227" s="87"/>
      <c r="U227" s="79"/>
      <c r="V227" s="79"/>
      <c r="W227" s="79"/>
      <c r="X227" s="79"/>
      <c r="Y227" s="79"/>
      <c r="Z227" s="79"/>
      <c r="AA227" s="79"/>
      <c r="AB227" s="88" t="s">
        <v>19</v>
      </c>
      <c r="AC227" s="106" t="str">
        <f t="shared" si="19"/>
        <v>B</v>
      </c>
      <c r="AD227" s="107" t="str">
        <f t="shared" si="21"/>
        <v>Viêm mũi</v>
      </c>
    </row>
    <row r="228" spans="1:30" ht="15.75">
      <c r="A228" s="65">
        <v>35</v>
      </c>
      <c r="B228" s="82" t="s">
        <v>295</v>
      </c>
      <c r="C228" s="83" t="str">
        <f t="shared" si="17"/>
        <v>Nguyễn Hoài An</v>
      </c>
      <c r="D228" s="84"/>
      <c r="E228" s="86"/>
      <c r="F228" s="86">
        <v>43416</v>
      </c>
      <c r="G228" s="65"/>
      <c r="H228" s="65">
        <v>104</v>
      </c>
      <c r="I228" s="65">
        <v>16</v>
      </c>
      <c r="J228" s="65">
        <v>5</v>
      </c>
      <c r="K228" s="87" t="s">
        <v>32</v>
      </c>
      <c r="L228" s="104">
        <f t="shared" si="18"/>
        <v>14.792899408284024</v>
      </c>
      <c r="M228" s="87"/>
      <c r="N228" s="87"/>
      <c r="O228" s="87"/>
      <c r="P228" s="87"/>
      <c r="Q228" s="87"/>
      <c r="R228" s="87"/>
      <c r="S228" s="87"/>
      <c r="T228" s="87"/>
      <c r="U228" s="79"/>
      <c r="V228" s="79"/>
      <c r="W228" s="79"/>
      <c r="X228" s="79"/>
      <c r="Y228" s="79"/>
      <c r="Z228" s="79"/>
      <c r="AA228" s="79"/>
      <c r="AB228" s="88" t="s">
        <v>19</v>
      </c>
      <c r="AC228" s="106" t="str">
        <f t="shared" si="19"/>
        <v>A</v>
      </c>
      <c r="AD228" s="107" t="str">
        <f t="shared" si="21"/>
        <v>Không</v>
      </c>
    </row>
    <row r="229" spans="1:30" ht="15.75">
      <c r="A229" s="65">
        <v>36</v>
      </c>
      <c r="B229" s="82" t="s">
        <v>296</v>
      </c>
      <c r="C229" s="83" t="str">
        <f t="shared" si="17"/>
        <v>Nguyễn Thị Gia Hân</v>
      </c>
      <c r="D229" s="84"/>
      <c r="E229" s="86"/>
      <c r="F229" s="86">
        <v>43374</v>
      </c>
      <c r="G229" s="65"/>
      <c r="H229" s="65">
        <v>99</v>
      </c>
      <c r="I229" s="65">
        <v>15.6</v>
      </c>
      <c r="J229" s="65" t="s">
        <v>154</v>
      </c>
      <c r="K229" s="87" t="s">
        <v>32</v>
      </c>
      <c r="L229" s="104">
        <f t="shared" si="18"/>
        <v>15.916743189470463</v>
      </c>
      <c r="M229" s="87"/>
      <c r="N229" s="87"/>
      <c r="O229" s="87"/>
      <c r="P229" s="87" t="s">
        <v>25</v>
      </c>
      <c r="Q229" s="87"/>
      <c r="R229" s="87"/>
      <c r="S229" s="87"/>
      <c r="T229" s="87"/>
      <c r="U229" s="79"/>
      <c r="V229" s="79"/>
      <c r="W229" s="79"/>
      <c r="X229" s="79"/>
      <c r="Y229" s="79"/>
      <c r="Z229" s="79"/>
      <c r="AA229" s="79"/>
      <c r="AB229" s="88" t="s">
        <v>19</v>
      </c>
      <c r="AC229" s="106" t="str">
        <f t="shared" si="19"/>
        <v>B</v>
      </c>
      <c r="AD229" s="107" t="str">
        <f t="shared" si="21"/>
        <v>Viêm mũi</v>
      </c>
    </row>
    <row r="230" spans="1:30" ht="15.75">
      <c r="A230" s="74">
        <v>37</v>
      </c>
      <c r="B230" s="82" t="s">
        <v>297</v>
      </c>
      <c r="C230" s="83" t="str">
        <f t="shared" si="17"/>
        <v>Phạm Thị Phương Thảo</v>
      </c>
      <c r="D230" s="84"/>
      <c r="E230" s="86"/>
      <c r="F230" s="86">
        <v>43361</v>
      </c>
      <c r="G230" s="65"/>
      <c r="H230" s="65">
        <v>97</v>
      </c>
      <c r="I230" s="65">
        <v>15.2</v>
      </c>
      <c r="J230" s="65">
        <v>1</v>
      </c>
      <c r="K230" s="87" t="s">
        <v>32</v>
      </c>
      <c r="L230" s="104">
        <f t="shared" si="18"/>
        <v>16.15474545647784</v>
      </c>
      <c r="M230" s="87"/>
      <c r="N230" s="87"/>
      <c r="O230" s="87"/>
      <c r="P230" s="87"/>
      <c r="Q230" s="87" t="s">
        <v>25</v>
      </c>
      <c r="R230" s="87"/>
      <c r="S230" s="87"/>
      <c r="T230" s="87"/>
      <c r="U230" s="79"/>
      <c r="V230" s="79"/>
      <c r="W230" s="79"/>
      <c r="X230" s="79"/>
      <c r="Y230" s="79"/>
      <c r="Z230" s="79"/>
      <c r="AA230" s="79"/>
      <c r="AB230" s="88" t="s">
        <v>19</v>
      </c>
      <c r="AC230" s="106" t="str">
        <f t="shared" si="19"/>
        <v>B</v>
      </c>
      <c r="AD230" s="107" t="str">
        <f t="shared" si="21"/>
        <v>Sâu răng</v>
      </c>
    </row>
    <row r="231" spans="1:30" ht="15.75">
      <c r="A231" s="65">
        <v>38</v>
      </c>
      <c r="B231" s="82" t="s">
        <v>298</v>
      </c>
      <c r="C231" s="83" t="str">
        <f t="shared" si="17"/>
        <v>Nguyễn Trần Phúc Thịnh</v>
      </c>
      <c r="D231" s="84"/>
      <c r="E231" s="86">
        <v>43328</v>
      </c>
      <c r="F231" s="65"/>
      <c r="G231" s="65"/>
      <c r="H231" s="65">
        <v>102</v>
      </c>
      <c r="I231" s="65">
        <v>18.1</v>
      </c>
      <c r="J231" s="65">
        <v>5</v>
      </c>
      <c r="K231" s="87" t="s">
        <v>32</v>
      </c>
      <c r="L231" s="104">
        <f t="shared" si="18"/>
        <v>17.397154940407535</v>
      </c>
      <c r="M231" s="87"/>
      <c r="N231" s="87"/>
      <c r="O231" s="87"/>
      <c r="P231" s="87"/>
      <c r="Q231" s="87"/>
      <c r="R231" s="87"/>
      <c r="S231" s="87"/>
      <c r="T231" s="87"/>
      <c r="U231" s="79"/>
      <c r="V231" s="79"/>
      <c r="W231" s="79"/>
      <c r="X231" s="79"/>
      <c r="Y231" s="79"/>
      <c r="Z231" s="79"/>
      <c r="AA231" s="79"/>
      <c r="AB231" s="88" t="s">
        <v>19</v>
      </c>
      <c r="AC231" s="106" t="str">
        <f t="shared" si="19"/>
        <v>A</v>
      </c>
      <c r="AD231" s="107" t="str">
        <f t="shared" si="21"/>
        <v>Không</v>
      </c>
    </row>
    <row r="232" spans="1:30" ht="15.75">
      <c r="A232" s="65">
        <v>39</v>
      </c>
      <c r="B232" s="82" t="s">
        <v>299</v>
      </c>
      <c r="C232" s="83" t="str">
        <f t="shared" si="17"/>
        <v>Đinh Thị Nga</v>
      </c>
      <c r="D232" s="84"/>
      <c r="E232" s="86"/>
      <c r="F232" s="86">
        <v>43275</v>
      </c>
      <c r="G232" s="65"/>
      <c r="H232" s="65">
        <v>103</v>
      </c>
      <c r="I232" s="65">
        <v>15.6</v>
      </c>
      <c r="J232" s="65">
        <v>5</v>
      </c>
      <c r="K232" s="87" t="s">
        <v>32</v>
      </c>
      <c r="L232" s="104">
        <f t="shared" si="18"/>
        <v>14.704496182486569</v>
      </c>
      <c r="M232" s="87"/>
      <c r="N232" s="87"/>
      <c r="O232" s="87"/>
      <c r="P232" s="87"/>
      <c r="Q232" s="87"/>
      <c r="R232" s="87"/>
      <c r="S232" s="87"/>
      <c r="T232" s="87"/>
      <c r="U232" s="79"/>
      <c r="V232" s="79"/>
      <c r="W232" s="79"/>
      <c r="X232" s="79"/>
      <c r="Y232" s="79"/>
      <c r="Z232" s="79"/>
      <c r="AA232" s="79"/>
      <c r="AB232" s="88" t="s">
        <v>19</v>
      </c>
      <c r="AC232" s="106" t="str">
        <f t="shared" si="19"/>
        <v>A</v>
      </c>
      <c r="AD232" s="107" t="str">
        <f t="shared" si="21"/>
        <v>Không</v>
      </c>
    </row>
    <row r="233" spans="1:30" ht="15.75">
      <c r="A233" s="65">
        <v>40</v>
      </c>
      <c r="B233" s="82" t="s">
        <v>300</v>
      </c>
      <c r="C233" s="83" t="str">
        <f t="shared" si="17"/>
        <v>Đào Minh Khôi</v>
      </c>
      <c r="D233" s="84"/>
      <c r="E233" s="86">
        <v>43303</v>
      </c>
      <c r="F233" s="86"/>
      <c r="G233" s="65"/>
      <c r="H233" s="65">
        <v>111</v>
      </c>
      <c r="I233" s="65">
        <v>21.5</v>
      </c>
      <c r="J233" s="65">
        <v>5</v>
      </c>
      <c r="K233" s="87" t="s">
        <v>32</v>
      </c>
      <c r="L233" s="104">
        <f t="shared" si="18"/>
        <v>17.449882314747178</v>
      </c>
      <c r="M233" s="87"/>
      <c r="N233" s="87"/>
      <c r="O233" s="87"/>
      <c r="P233" s="87"/>
      <c r="Q233" s="87"/>
      <c r="R233" s="87"/>
      <c r="S233" s="87"/>
      <c r="T233" s="87"/>
      <c r="U233" s="79"/>
      <c r="V233" s="79"/>
      <c r="W233" s="79"/>
      <c r="X233" s="79"/>
      <c r="Y233" s="79"/>
      <c r="Z233" s="79"/>
      <c r="AA233" s="79"/>
      <c r="AB233" s="88" t="s">
        <v>19</v>
      </c>
      <c r="AC233" s="106" t="str">
        <f t="shared" si="19"/>
        <v>A</v>
      </c>
      <c r="AD233" s="107" t="str">
        <f t="shared" si="21"/>
        <v>Không</v>
      </c>
    </row>
    <row r="234" spans="1:30" ht="15.75">
      <c r="A234" s="74">
        <v>41</v>
      </c>
      <c r="B234" s="82" t="s">
        <v>301</v>
      </c>
      <c r="C234" s="83" t="str">
        <f t="shared" si="17"/>
        <v>Nguyễn Phương Thảo</v>
      </c>
      <c r="D234" s="84"/>
      <c r="E234" s="86"/>
      <c r="F234" s="86">
        <v>43439</v>
      </c>
      <c r="G234" s="65"/>
      <c r="H234" s="65">
        <v>97</v>
      </c>
      <c r="I234" s="65">
        <v>13.3</v>
      </c>
      <c r="J234" s="65">
        <v>5</v>
      </c>
      <c r="K234" s="87" t="s">
        <v>32</v>
      </c>
      <c r="L234" s="104">
        <f t="shared" si="18"/>
        <v>14.13540227441811</v>
      </c>
      <c r="M234" s="87"/>
      <c r="N234" s="87"/>
      <c r="O234" s="87"/>
      <c r="P234" s="87"/>
      <c r="Q234" s="87"/>
      <c r="R234" s="87"/>
      <c r="S234" s="87"/>
      <c r="T234" s="87"/>
      <c r="U234" s="79"/>
      <c r="V234" s="79"/>
      <c r="W234" s="79"/>
      <c r="X234" s="79"/>
      <c r="Y234" s="79"/>
      <c r="Z234" s="79"/>
      <c r="AA234" s="79"/>
      <c r="AB234" s="88" t="s">
        <v>19</v>
      </c>
      <c r="AC234" s="106" t="str">
        <f t="shared" si="19"/>
        <v>A</v>
      </c>
      <c r="AD234" s="107" t="str">
        <f t="shared" si="21"/>
        <v>Không</v>
      </c>
    </row>
    <row r="235" spans="1:30" ht="15.75">
      <c r="A235" s="65">
        <v>42</v>
      </c>
      <c r="B235" s="82" t="s">
        <v>302</v>
      </c>
      <c r="C235" s="83" t="str">
        <f t="shared" si="17"/>
        <v>Lê Trần Bảo An</v>
      </c>
      <c r="D235" s="84"/>
      <c r="E235" s="86"/>
      <c r="F235" s="86">
        <v>43267</v>
      </c>
      <c r="G235" s="65"/>
      <c r="H235" s="65">
        <v>106</v>
      </c>
      <c r="I235" s="65">
        <v>16</v>
      </c>
      <c r="J235" s="65">
        <v>5</v>
      </c>
      <c r="K235" s="87" t="s">
        <v>32</v>
      </c>
      <c r="L235" s="104">
        <f t="shared" si="18"/>
        <v>14.239943040227839</v>
      </c>
      <c r="M235" s="87"/>
      <c r="N235" s="87"/>
      <c r="O235" s="87"/>
      <c r="P235" s="87"/>
      <c r="Q235" s="87"/>
      <c r="R235" s="87"/>
      <c r="S235" s="87"/>
      <c r="T235" s="87"/>
      <c r="U235" s="79"/>
      <c r="V235" s="79"/>
      <c r="W235" s="79"/>
      <c r="X235" s="79"/>
      <c r="Y235" s="79"/>
      <c r="Z235" s="79"/>
      <c r="AA235" s="79"/>
      <c r="AB235" s="88" t="s">
        <v>19</v>
      </c>
      <c r="AC235" s="106" t="str">
        <f t="shared" si="19"/>
        <v>A</v>
      </c>
      <c r="AD235" s="107" t="str">
        <f t="shared" si="21"/>
        <v>Không</v>
      </c>
    </row>
    <row r="236" spans="1:30" ht="15.75">
      <c r="A236" s="65">
        <v>43</v>
      </c>
      <c r="B236" s="82" t="s">
        <v>303</v>
      </c>
      <c r="C236" s="83" t="str">
        <f t="shared" si="17"/>
        <v>Đinh Khởi Kỳ</v>
      </c>
      <c r="D236" s="84"/>
      <c r="E236" s="86">
        <v>43300</v>
      </c>
      <c r="F236" s="86"/>
      <c r="G236" s="65"/>
      <c r="H236" s="65">
        <v>110</v>
      </c>
      <c r="I236" s="65">
        <v>24</v>
      </c>
      <c r="J236" s="65">
        <v>4</v>
      </c>
      <c r="K236" s="87" t="s">
        <v>24</v>
      </c>
      <c r="L236" s="104">
        <f t="shared" si="18"/>
        <v>19.834710743801654</v>
      </c>
      <c r="M236" s="87"/>
      <c r="N236" s="87"/>
      <c r="O236" s="87"/>
      <c r="P236" s="87"/>
      <c r="Q236" s="87"/>
      <c r="R236" s="87"/>
      <c r="S236" s="87"/>
      <c r="T236" s="87"/>
      <c r="U236" s="79"/>
      <c r="V236" s="79"/>
      <c r="W236" s="79"/>
      <c r="X236" s="79"/>
      <c r="Y236" s="79"/>
      <c r="Z236" s="79"/>
      <c r="AA236" s="79"/>
      <c r="AB236" s="88" t="s">
        <v>19</v>
      </c>
      <c r="AC236" s="106" t="str">
        <f t="shared" si="19"/>
        <v>C</v>
      </c>
      <c r="AD236" s="107" t="str">
        <f t="shared" si="21"/>
        <v>Béo phì</v>
      </c>
    </row>
    <row r="237" spans="1:30" ht="15.75">
      <c r="A237" s="65">
        <v>44</v>
      </c>
      <c r="B237" s="82" t="s">
        <v>304</v>
      </c>
      <c r="C237" s="83" t="str">
        <f t="shared" si="17"/>
        <v>Trương Hoàng Anh Tâm</v>
      </c>
      <c r="D237" s="84"/>
      <c r="E237" s="86">
        <v>43336</v>
      </c>
      <c r="F237" s="86"/>
      <c r="G237" s="65"/>
      <c r="H237" s="65">
        <v>110</v>
      </c>
      <c r="I237" s="65">
        <v>20.7</v>
      </c>
      <c r="J237" s="65">
        <v>1</v>
      </c>
      <c r="K237" s="87" t="s">
        <v>32</v>
      </c>
      <c r="L237" s="104">
        <f t="shared" si="18"/>
        <v>17.107438016528924</v>
      </c>
      <c r="M237" s="87"/>
      <c r="N237" s="87"/>
      <c r="O237" s="87"/>
      <c r="P237" s="87"/>
      <c r="Q237" s="87" t="s">
        <v>25</v>
      </c>
      <c r="R237" s="87"/>
      <c r="S237" s="87"/>
      <c r="T237" s="87"/>
      <c r="U237" s="79"/>
      <c r="V237" s="79"/>
      <c r="W237" s="79"/>
      <c r="X237" s="79"/>
      <c r="Y237" s="79"/>
      <c r="Z237" s="79"/>
      <c r="AA237" s="79"/>
      <c r="AB237" s="88" t="s">
        <v>19</v>
      </c>
      <c r="AC237" s="106" t="str">
        <f t="shared" si="19"/>
        <v>B</v>
      </c>
      <c r="AD237" s="107" t="str">
        <f t="shared" si="21"/>
        <v>Sâu răng</v>
      </c>
    </row>
    <row r="238" spans="1:30" ht="15.75">
      <c r="A238" s="74">
        <v>45</v>
      </c>
      <c r="B238" s="82" t="s">
        <v>305</v>
      </c>
      <c r="C238" s="96" t="str">
        <f aca="true" t="shared" si="22" ref="C238:C247">PROPER(B238)</f>
        <v>Lương Như Ý</v>
      </c>
      <c r="D238" s="84"/>
      <c r="E238" s="86"/>
      <c r="F238" s="86">
        <v>43281</v>
      </c>
      <c r="G238" s="65"/>
      <c r="H238" s="65">
        <v>99</v>
      </c>
      <c r="I238" s="65">
        <v>14.4</v>
      </c>
      <c r="J238" s="65">
        <v>5</v>
      </c>
      <c r="K238" s="87" t="s">
        <v>32</v>
      </c>
      <c r="L238" s="104">
        <f t="shared" si="18"/>
        <v>14.692378328741965</v>
      </c>
      <c r="M238" s="87"/>
      <c r="N238" s="87"/>
      <c r="O238" s="87"/>
      <c r="P238" s="87"/>
      <c r="Q238" s="87"/>
      <c r="R238" s="87"/>
      <c r="S238" s="87"/>
      <c r="T238" s="87"/>
      <c r="U238" s="79"/>
      <c r="V238" s="79"/>
      <c r="W238" s="79"/>
      <c r="X238" s="79"/>
      <c r="Y238" s="79"/>
      <c r="Z238" s="79"/>
      <c r="AA238" s="79"/>
      <c r="AB238" s="88" t="s">
        <v>19</v>
      </c>
      <c r="AC238" s="106" t="str">
        <f t="shared" si="19"/>
        <v>A</v>
      </c>
      <c r="AD238" s="107" t="str">
        <f t="shared" si="21"/>
        <v>Không</v>
      </c>
    </row>
    <row r="239" spans="1:30" ht="15.75">
      <c r="A239" s="65">
        <v>46</v>
      </c>
      <c r="B239" s="82" t="s">
        <v>306</v>
      </c>
      <c r="C239" s="96" t="str">
        <f t="shared" si="22"/>
        <v>Nguyễn Hữu Trúc Linh</v>
      </c>
      <c r="D239" s="84"/>
      <c r="E239" s="86"/>
      <c r="F239" s="86">
        <v>43173</v>
      </c>
      <c r="G239" s="65"/>
      <c r="H239" s="65">
        <v>107</v>
      </c>
      <c r="I239" s="65">
        <v>17.2</v>
      </c>
      <c r="J239" s="65">
        <v>5</v>
      </c>
      <c r="K239" s="87" t="s">
        <v>32</v>
      </c>
      <c r="L239" s="104">
        <f t="shared" si="18"/>
        <v>15.02314612629924</v>
      </c>
      <c r="M239" s="87"/>
      <c r="N239" s="87"/>
      <c r="O239" s="87"/>
      <c r="P239" s="87"/>
      <c r="Q239" s="87"/>
      <c r="R239" s="87"/>
      <c r="S239" s="87"/>
      <c r="T239" s="87"/>
      <c r="U239" s="79"/>
      <c r="V239" s="79"/>
      <c r="W239" s="79"/>
      <c r="X239" s="79"/>
      <c r="Y239" s="79"/>
      <c r="Z239" s="79"/>
      <c r="AA239" s="79"/>
      <c r="AB239" s="88" t="s">
        <v>19</v>
      </c>
      <c r="AC239" s="106" t="str">
        <f t="shared" si="19"/>
        <v>A</v>
      </c>
      <c r="AD239" s="107" t="str">
        <f t="shared" si="21"/>
        <v>Không</v>
      </c>
    </row>
    <row r="240" spans="1:30" ht="15.75">
      <c r="A240" s="65">
        <v>47</v>
      </c>
      <c r="B240" s="82" t="s">
        <v>307</v>
      </c>
      <c r="C240" s="96" t="str">
        <f t="shared" si="22"/>
        <v>Nguyễn Thị Trâm Anh</v>
      </c>
      <c r="D240" s="84"/>
      <c r="E240" s="86"/>
      <c r="F240" s="86">
        <v>43154</v>
      </c>
      <c r="G240" s="65"/>
      <c r="H240" s="65">
        <v>106</v>
      </c>
      <c r="I240" s="65">
        <v>20.5</v>
      </c>
      <c r="J240" s="65">
        <v>5</v>
      </c>
      <c r="K240" s="87" t="s">
        <v>32</v>
      </c>
      <c r="L240" s="104">
        <f t="shared" si="18"/>
        <v>18.244927020291918</v>
      </c>
      <c r="M240" s="87"/>
      <c r="N240" s="87"/>
      <c r="O240" s="87"/>
      <c r="P240" s="87"/>
      <c r="Q240" s="87"/>
      <c r="R240" s="87"/>
      <c r="S240" s="87"/>
      <c r="T240" s="87"/>
      <c r="U240" s="79"/>
      <c r="V240" s="79"/>
      <c r="W240" s="79"/>
      <c r="X240" s="79"/>
      <c r="Y240" s="79"/>
      <c r="Z240" s="79"/>
      <c r="AA240" s="79"/>
      <c r="AB240" s="88" t="s">
        <v>19</v>
      </c>
      <c r="AC240" s="106" t="str">
        <f t="shared" si="19"/>
        <v>A</v>
      </c>
      <c r="AD240" s="107" t="str">
        <f t="shared" si="21"/>
        <v>Không</v>
      </c>
    </row>
    <row r="241" spans="1:30" ht="15.75">
      <c r="A241" s="65">
        <v>48</v>
      </c>
      <c r="B241" s="82" t="s">
        <v>308</v>
      </c>
      <c r="C241" s="96" t="str">
        <f t="shared" si="22"/>
        <v>Phan Thị Thảo My</v>
      </c>
      <c r="D241" s="84"/>
      <c r="E241" s="86"/>
      <c r="F241" s="86">
        <v>43409</v>
      </c>
      <c r="G241" s="65"/>
      <c r="H241" s="65">
        <v>102</v>
      </c>
      <c r="I241" s="65">
        <v>19</v>
      </c>
      <c r="J241" s="65">
        <v>6</v>
      </c>
      <c r="K241" s="87" t="s">
        <v>25</v>
      </c>
      <c r="L241" s="104">
        <f t="shared" si="18"/>
        <v>18.26220684352172</v>
      </c>
      <c r="M241" s="87"/>
      <c r="N241" s="87"/>
      <c r="O241" s="87"/>
      <c r="P241" s="87"/>
      <c r="Q241" s="87"/>
      <c r="R241" s="87"/>
      <c r="S241" s="87"/>
      <c r="T241" s="87"/>
      <c r="U241" s="79"/>
      <c r="V241" s="79"/>
      <c r="W241" s="79"/>
      <c r="X241" s="79"/>
      <c r="Y241" s="79"/>
      <c r="Z241" s="79"/>
      <c r="AA241" s="79"/>
      <c r="AB241" s="88" t="s">
        <v>19</v>
      </c>
      <c r="AC241" s="106" t="str">
        <f t="shared" si="19"/>
        <v>B</v>
      </c>
      <c r="AD241" s="107" t="str">
        <f t="shared" si="21"/>
        <v>Thừa cân</v>
      </c>
    </row>
    <row r="242" spans="1:30" ht="15.75">
      <c r="A242" s="74">
        <v>49</v>
      </c>
      <c r="B242" s="82" t="s">
        <v>309</v>
      </c>
      <c r="C242" s="96" t="str">
        <f t="shared" si="22"/>
        <v>Thân Thị Trâm Anh</v>
      </c>
      <c r="D242" s="84"/>
      <c r="E242" s="86"/>
      <c r="F242" s="86">
        <v>43284</v>
      </c>
      <c r="G242" s="65"/>
      <c r="H242" s="65">
        <v>102</v>
      </c>
      <c r="I242" s="65">
        <v>16.9</v>
      </c>
      <c r="J242" s="65">
        <v>5</v>
      </c>
      <c r="K242" s="87" t="s">
        <v>32</v>
      </c>
      <c r="L242" s="104">
        <f t="shared" si="18"/>
        <v>16.243752402921952</v>
      </c>
      <c r="M242" s="87"/>
      <c r="N242" s="87"/>
      <c r="O242" s="87"/>
      <c r="P242" s="87"/>
      <c r="Q242" s="87"/>
      <c r="R242" s="87"/>
      <c r="S242" s="87"/>
      <c r="T242" s="87"/>
      <c r="U242" s="79"/>
      <c r="V242" s="79"/>
      <c r="W242" s="79"/>
      <c r="X242" s="79"/>
      <c r="Y242" s="79"/>
      <c r="Z242" s="79"/>
      <c r="AA242" s="79"/>
      <c r="AB242" s="88" t="s">
        <v>19</v>
      </c>
      <c r="AC242" s="106" t="str">
        <f t="shared" si="19"/>
        <v>A</v>
      </c>
      <c r="AD242" s="107" t="str">
        <f t="shared" si="21"/>
        <v>Không</v>
      </c>
    </row>
    <row r="243" spans="1:30" ht="15.75">
      <c r="A243" s="65">
        <v>50</v>
      </c>
      <c r="B243" s="82" t="s">
        <v>310</v>
      </c>
      <c r="C243" s="96" t="str">
        <f t="shared" si="22"/>
        <v>Võ Gia Hào</v>
      </c>
      <c r="D243" s="84"/>
      <c r="E243" s="86">
        <v>43103</v>
      </c>
      <c r="F243" s="65"/>
      <c r="G243" s="65"/>
      <c r="H243" s="65">
        <v>107</v>
      </c>
      <c r="I243" s="65">
        <v>16.4</v>
      </c>
      <c r="J243" s="65">
        <v>5</v>
      </c>
      <c r="K243" s="87" t="s">
        <v>32</v>
      </c>
      <c r="L243" s="104">
        <f t="shared" si="18"/>
        <v>14.32439514368067</v>
      </c>
      <c r="M243" s="87"/>
      <c r="N243" s="87"/>
      <c r="O243" s="87"/>
      <c r="P243" s="87"/>
      <c r="Q243" s="87"/>
      <c r="R243" s="87"/>
      <c r="S243" s="87"/>
      <c r="T243" s="87"/>
      <c r="U243" s="79"/>
      <c r="V243" s="79"/>
      <c r="W243" s="79"/>
      <c r="X243" s="79"/>
      <c r="Y243" s="79"/>
      <c r="Z243" s="79"/>
      <c r="AA243" s="79"/>
      <c r="AB243" s="88" t="s">
        <v>19</v>
      </c>
      <c r="AC243" s="106" t="str">
        <f t="shared" si="19"/>
        <v>A</v>
      </c>
      <c r="AD243" s="107" t="str">
        <f t="shared" si="21"/>
        <v>Không</v>
      </c>
    </row>
    <row r="244" spans="1:30" ht="15.75">
      <c r="A244" s="65">
        <v>51</v>
      </c>
      <c r="B244" s="82" t="s">
        <v>311</v>
      </c>
      <c r="C244" s="96" t="str">
        <f t="shared" si="22"/>
        <v>Nguyễn Thị Hoài Thương</v>
      </c>
      <c r="D244" s="84"/>
      <c r="E244" s="86"/>
      <c r="F244" s="86">
        <v>43234</v>
      </c>
      <c r="G244" s="65"/>
      <c r="H244" s="65">
        <v>98</v>
      </c>
      <c r="I244" s="65">
        <v>12.7</v>
      </c>
      <c r="J244" s="65">
        <v>5</v>
      </c>
      <c r="K244" s="87" t="s">
        <v>32</v>
      </c>
      <c r="L244" s="104">
        <f t="shared" si="18"/>
        <v>13.223656809662641</v>
      </c>
      <c r="M244" s="87"/>
      <c r="N244" s="87"/>
      <c r="O244" s="87"/>
      <c r="P244" s="87"/>
      <c r="Q244" s="87"/>
      <c r="R244" s="87"/>
      <c r="S244" s="87"/>
      <c r="T244" s="87"/>
      <c r="U244" s="79"/>
      <c r="V244" s="79"/>
      <c r="W244" s="79"/>
      <c r="X244" s="79"/>
      <c r="Y244" s="79"/>
      <c r="Z244" s="79"/>
      <c r="AA244" s="79"/>
      <c r="AB244" s="88" t="s">
        <v>19</v>
      </c>
      <c r="AC244" s="106" t="str">
        <f t="shared" si="19"/>
        <v>A</v>
      </c>
      <c r="AD244" s="107" t="str">
        <f t="shared" si="21"/>
        <v>Không</v>
      </c>
    </row>
    <row r="245" spans="1:30" ht="15.75">
      <c r="A245" s="65">
        <v>52</v>
      </c>
      <c r="B245" s="82" t="s">
        <v>312</v>
      </c>
      <c r="C245" s="96" t="str">
        <f t="shared" si="22"/>
        <v>Bùi Như Ngọc</v>
      </c>
      <c r="D245" s="84"/>
      <c r="E245" s="86"/>
      <c r="F245" s="86">
        <v>43431</v>
      </c>
      <c r="G245" s="65"/>
      <c r="H245" s="65">
        <v>96</v>
      </c>
      <c r="I245" s="65">
        <v>13.2</v>
      </c>
      <c r="J245" s="65">
        <v>5</v>
      </c>
      <c r="K245" s="87" t="s">
        <v>32</v>
      </c>
      <c r="L245" s="104">
        <f t="shared" si="18"/>
        <v>14.322916666666666</v>
      </c>
      <c r="M245" s="87"/>
      <c r="N245" s="87"/>
      <c r="O245" s="87"/>
      <c r="P245" s="87"/>
      <c r="Q245" s="87"/>
      <c r="R245" s="87"/>
      <c r="S245" s="87"/>
      <c r="T245" s="87"/>
      <c r="U245" s="79"/>
      <c r="V245" s="79"/>
      <c r="W245" s="79"/>
      <c r="X245" s="79"/>
      <c r="Y245" s="79"/>
      <c r="Z245" s="79"/>
      <c r="AA245" s="79"/>
      <c r="AB245" s="88" t="s">
        <v>19</v>
      </c>
      <c r="AC245" s="106" t="str">
        <f t="shared" si="19"/>
        <v>A</v>
      </c>
      <c r="AD245" s="107" t="str">
        <f t="shared" si="21"/>
        <v>Không</v>
      </c>
    </row>
    <row r="246" spans="1:30" ht="15.75">
      <c r="A246" s="74">
        <v>53</v>
      </c>
      <c r="B246" s="82" t="s">
        <v>313</v>
      </c>
      <c r="C246" s="96" t="str">
        <f t="shared" si="22"/>
        <v>Nguyễn Khánh Băng</v>
      </c>
      <c r="D246" s="84"/>
      <c r="E246" s="86"/>
      <c r="F246" s="86">
        <v>43356</v>
      </c>
      <c r="G246" s="65"/>
      <c r="H246" s="65">
        <v>97</v>
      </c>
      <c r="I246" s="65">
        <v>13.9</v>
      </c>
      <c r="J246" s="65">
        <v>5</v>
      </c>
      <c r="K246" s="87" t="s">
        <v>32</v>
      </c>
      <c r="L246" s="104">
        <f t="shared" si="18"/>
        <v>14.773089595068551</v>
      </c>
      <c r="M246" s="87"/>
      <c r="N246" s="87"/>
      <c r="O246" s="87"/>
      <c r="P246" s="87"/>
      <c r="Q246" s="87"/>
      <c r="R246" s="87"/>
      <c r="S246" s="87"/>
      <c r="T246" s="87"/>
      <c r="U246" s="79"/>
      <c r="V246" s="79"/>
      <c r="W246" s="79"/>
      <c r="X246" s="79"/>
      <c r="Y246" s="79"/>
      <c r="Z246" s="79"/>
      <c r="AA246" s="79"/>
      <c r="AB246" s="88" t="s">
        <v>19</v>
      </c>
      <c r="AC246" s="106" t="str">
        <f t="shared" si="19"/>
        <v>A</v>
      </c>
      <c r="AD246" s="107" t="str">
        <f t="shared" si="21"/>
        <v>Không</v>
      </c>
    </row>
    <row r="247" spans="1:30" ht="15.75">
      <c r="A247" s="65">
        <v>54</v>
      </c>
      <c r="B247" s="82"/>
      <c r="C247" s="96">
        <f t="shared" si="22"/>
      </c>
      <c r="D247" s="84"/>
      <c r="E247" s="86"/>
      <c r="F247" s="86"/>
      <c r="G247" s="65"/>
      <c r="H247" s="65"/>
      <c r="I247" s="65"/>
      <c r="J247" s="65"/>
      <c r="K247" s="87"/>
      <c r="L247" s="104" t="e">
        <f t="shared" si="18"/>
        <v>#DIV/0!</v>
      </c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8" t="s">
        <v>19</v>
      </c>
      <c r="AC247" s="106" t="str">
        <f t="shared" si="19"/>
        <v>A</v>
      </c>
      <c r="AD247" s="107" t="e">
        <f t="shared" si="21"/>
        <v>#N/A</v>
      </c>
    </row>
    <row r="248" spans="5:30" ht="19.5" customHeight="1">
      <c r="E248" s="93">
        <f>COUNT(E194:E217,E218:E247)</f>
        <v>17</v>
      </c>
      <c r="F248" s="93">
        <f>COUNT(F194:F217,F218:F247)</f>
        <v>36</v>
      </c>
      <c r="G248" s="93">
        <f>COUNTIF($K194:$K217:$K218:$K247,"I")</f>
        <v>46</v>
      </c>
      <c r="H248" s="93">
        <f>COUNTIF($K194:$K217:$K218:$K247,"II")</f>
        <v>5</v>
      </c>
      <c r="I248" s="93">
        <f>COUNTIF($K194:$K217:$K218:$K247,"III")</f>
        <v>2</v>
      </c>
      <c r="J248" s="93">
        <f>COUNTIF($K194:$K217:$K218:$K247,"IV")</f>
        <v>0</v>
      </c>
      <c r="K248" s="93">
        <f>COUNTIF($K194:$K217:$K218:$K247,"")</f>
        <v>1</v>
      </c>
      <c r="L248" s="93"/>
      <c r="M248" s="94">
        <f aca="true" t="shared" si="23" ref="M248:AA248">COUNTA(M194:M217,M218:M247)</f>
        <v>0</v>
      </c>
      <c r="N248" s="94">
        <f t="shared" si="23"/>
        <v>0</v>
      </c>
      <c r="O248" s="94">
        <f t="shared" si="23"/>
        <v>0</v>
      </c>
      <c r="P248" s="94">
        <f t="shared" si="23"/>
        <v>6</v>
      </c>
      <c r="Q248" s="94">
        <f t="shared" si="23"/>
        <v>3</v>
      </c>
      <c r="R248" s="94">
        <f t="shared" si="23"/>
        <v>0</v>
      </c>
      <c r="S248" s="94">
        <f t="shared" si="23"/>
        <v>0</v>
      </c>
      <c r="T248" s="94">
        <f t="shared" si="23"/>
        <v>0</v>
      </c>
      <c r="U248" s="94">
        <f t="shared" si="23"/>
        <v>0</v>
      </c>
      <c r="V248" s="94">
        <f t="shared" si="23"/>
        <v>0</v>
      </c>
      <c r="W248" s="94">
        <f t="shared" si="23"/>
        <v>0</v>
      </c>
      <c r="X248" s="94">
        <f t="shared" si="23"/>
        <v>0</v>
      </c>
      <c r="Y248" s="94">
        <f t="shared" si="23"/>
        <v>0</v>
      </c>
      <c r="Z248" s="94">
        <f t="shared" si="23"/>
        <v>0</v>
      </c>
      <c r="AA248" s="94">
        <f t="shared" si="23"/>
        <v>0</v>
      </c>
      <c r="AB248" s="94">
        <f>COUNTIF($AC194:AC217:$AC218:AC247,"A")</f>
        <v>38</v>
      </c>
      <c r="AC248" s="94">
        <f>COUNTIF($AC194:AC217:$AC218:AC247,"B")</f>
        <v>14</v>
      </c>
      <c r="AD248" s="94">
        <f>COUNTIF(AC194:AC217:AC218:AC247,"C")</f>
        <v>2</v>
      </c>
    </row>
    <row r="249" spans="14:18" ht="15.75">
      <c r="N249" s="94"/>
      <c r="Q249" s="94"/>
      <c r="R249" s="94"/>
    </row>
    <row r="252" spans="1:3" ht="15.75" customHeight="1">
      <c r="A252" s="145" t="s">
        <v>314</v>
      </c>
      <c r="B252" s="145"/>
      <c r="C252" s="53"/>
    </row>
    <row r="253" spans="1:30" ht="15.75" customHeight="1">
      <c r="A253" s="136" t="s">
        <v>3</v>
      </c>
      <c r="B253" s="62"/>
      <c r="C253" s="139" t="s">
        <v>4</v>
      </c>
      <c r="D253" s="140"/>
      <c r="E253" s="143" t="s">
        <v>5</v>
      </c>
      <c r="F253" s="142"/>
      <c r="G253" s="64"/>
      <c r="H253" s="160" t="s">
        <v>6</v>
      </c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41"/>
      <c r="AB253" s="149" t="s">
        <v>7</v>
      </c>
      <c r="AC253" s="149"/>
      <c r="AD253" s="149"/>
    </row>
    <row r="254" spans="1:30" ht="18" customHeight="1">
      <c r="A254" s="137"/>
      <c r="B254" s="66"/>
      <c r="C254" s="139"/>
      <c r="D254" s="140"/>
      <c r="E254" s="142" t="s">
        <v>8</v>
      </c>
      <c r="F254" s="142" t="s">
        <v>9</v>
      </c>
      <c r="G254" s="64"/>
      <c r="H254" s="155" t="s">
        <v>21</v>
      </c>
      <c r="I254" s="162"/>
      <c r="J254" s="162"/>
      <c r="K254" s="162"/>
      <c r="L254" s="150"/>
      <c r="M254" s="143" t="s">
        <v>11</v>
      </c>
      <c r="N254" s="68"/>
      <c r="O254" s="68"/>
      <c r="P254" s="156" t="s">
        <v>18</v>
      </c>
      <c r="Q254" s="146" t="s">
        <v>10</v>
      </c>
      <c r="R254" s="68"/>
      <c r="S254" s="70"/>
      <c r="T254" s="148" t="s">
        <v>13</v>
      </c>
      <c r="U254" s="148" t="s">
        <v>103</v>
      </c>
      <c r="V254" s="148" t="s">
        <v>104</v>
      </c>
      <c r="W254" s="151" t="s">
        <v>42</v>
      </c>
      <c r="X254" s="151" t="s">
        <v>105</v>
      </c>
      <c r="Y254" s="148" t="s">
        <v>106</v>
      </c>
      <c r="Z254" s="151" t="s">
        <v>107</v>
      </c>
      <c r="AA254" s="158" t="s">
        <v>108</v>
      </c>
      <c r="AB254" s="153" t="s">
        <v>14</v>
      </c>
      <c r="AC254" s="154"/>
      <c r="AD254" s="142" t="s">
        <v>12</v>
      </c>
    </row>
    <row r="255" spans="1:30" ht="45" customHeight="1">
      <c r="A255" s="138"/>
      <c r="B255" s="71"/>
      <c r="C255" s="139"/>
      <c r="D255" s="140"/>
      <c r="E255" s="142"/>
      <c r="F255" s="142"/>
      <c r="G255" s="64" t="s">
        <v>32</v>
      </c>
      <c r="H255" s="69" t="s">
        <v>114</v>
      </c>
      <c r="I255" s="69" t="s">
        <v>115</v>
      </c>
      <c r="J255" s="64" t="s">
        <v>23</v>
      </c>
      <c r="K255" s="72" t="s">
        <v>116</v>
      </c>
      <c r="L255" s="64" t="s">
        <v>117</v>
      </c>
      <c r="M255" s="142"/>
      <c r="N255" s="69" t="s">
        <v>94</v>
      </c>
      <c r="O255" s="64" t="s">
        <v>93</v>
      </c>
      <c r="P255" s="142"/>
      <c r="Q255" s="147"/>
      <c r="R255" s="69" t="s">
        <v>92</v>
      </c>
      <c r="S255" s="73" t="s">
        <v>93</v>
      </c>
      <c r="T255" s="142"/>
      <c r="U255" s="142"/>
      <c r="V255" s="142"/>
      <c r="W255" s="152"/>
      <c r="X255" s="152"/>
      <c r="Y255" s="142"/>
      <c r="Z255" s="157"/>
      <c r="AA255" s="159"/>
      <c r="AB255" s="163"/>
      <c r="AC255" s="154"/>
      <c r="AD255" s="142"/>
    </row>
    <row r="256" spans="1:32" ht="15.75">
      <c r="A256" s="74">
        <v>1</v>
      </c>
      <c r="B256" s="75" t="s">
        <v>315</v>
      </c>
      <c r="C256" s="96" t="str">
        <f aca="true" t="shared" si="24" ref="C256:C300">PROPER(B256)</f>
        <v>Vũ Gia Hân</v>
      </c>
      <c r="D256" s="77"/>
      <c r="E256" s="86"/>
      <c r="F256" s="86">
        <v>43800</v>
      </c>
      <c r="G256" s="65"/>
      <c r="H256" s="74">
        <v>87.5</v>
      </c>
      <c r="I256" s="74">
        <v>11.5</v>
      </c>
      <c r="J256" s="74">
        <v>5</v>
      </c>
      <c r="K256" s="79" t="s">
        <v>32</v>
      </c>
      <c r="L256" s="104">
        <f aca="true" t="shared" si="25" ref="L256:L304">I256*10000/(H256*H256)</f>
        <v>15.020408163265307</v>
      </c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88" t="s">
        <v>19</v>
      </c>
      <c r="AC256" s="106" t="str">
        <f aca="true" t="shared" si="26" ref="AC256:AC303">IF(OR(K256="III",M256="III",P256="III",Q256="III",T256="III",U256="III",V256="III",W256="III",X256="III",Y256="III",Z256="III",AA256="III"),"C",(IF(OR(K256="II",M256="II",P256="II",Q256="II",T256="II",U256="II",V256="II",W256="II",X256="II",Y256="II",Z256="II",AA256="II"),"B","A")))</f>
        <v>A</v>
      </c>
      <c r="AD256" s="107" t="str">
        <f aca="true" t="shared" si="27" ref="AD256:AD304">VLOOKUP(J256,$AE$131:$AF$148,2,0)</f>
        <v>Không</v>
      </c>
      <c r="AE256" s="61">
        <v>1</v>
      </c>
      <c r="AF256" s="61" t="s">
        <v>20</v>
      </c>
    </row>
    <row r="257" spans="1:32" ht="15.75">
      <c r="A257" s="65">
        <v>2</v>
      </c>
      <c r="B257" s="82" t="s">
        <v>316</v>
      </c>
      <c r="C257" s="96" t="str">
        <f t="shared" si="24"/>
        <v>Nguyễn Gia Lộc</v>
      </c>
      <c r="D257" s="84"/>
      <c r="E257" s="86">
        <v>43600</v>
      </c>
      <c r="F257" s="86"/>
      <c r="G257" s="65"/>
      <c r="H257" s="65">
        <v>111</v>
      </c>
      <c r="I257" s="65">
        <v>20.5</v>
      </c>
      <c r="J257" s="65">
        <v>5</v>
      </c>
      <c r="K257" s="87" t="s">
        <v>32</v>
      </c>
      <c r="L257" s="104">
        <f t="shared" si="25"/>
        <v>16.638259881503124</v>
      </c>
      <c r="M257" s="87"/>
      <c r="N257" s="87"/>
      <c r="O257" s="87"/>
      <c r="P257" s="87"/>
      <c r="Q257" s="87"/>
      <c r="R257" s="87"/>
      <c r="S257" s="87"/>
      <c r="T257" s="87"/>
      <c r="U257" s="79"/>
      <c r="V257" s="79"/>
      <c r="W257" s="79"/>
      <c r="X257" s="79"/>
      <c r="Y257" s="79"/>
      <c r="Z257" s="79"/>
      <c r="AA257" s="79"/>
      <c r="AB257" s="88" t="s">
        <v>19</v>
      </c>
      <c r="AC257" s="106" t="str">
        <f t="shared" si="26"/>
        <v>A</v>
      </c>
      <c r="AD257" s="107" t="str">
        <f t="shared" si="27"/>
        <v>Không</v>
      </c>
      <c r="AE257" s="61">
        <v>2</v>
      </c>
      <c r="AF257" s="61" t="s">
        <v>149</v>
      </c>
    </row>
    <row r="258" spans="1:32" ht="15.75">
      <c r="A258" s="65">
        <v>3</v>
      </c>
      <c r="B258" s="82" t="s">
        <v>317</v>
      </c>
      <c r="C258" s="96" t="str">
        <f t="shared" si="24"/>
        <v>Bùi Hạnh Dung</v>
      </c>
      <c r="D258" s="84"/>
      <c r="E258" s="86"/>
      <c r="F258" s="86">
        <v>43807</v>
      </c>
      <c r="G258" s="65"/>
      <c r="H258" s="65">
        <v>86.5</v>
      </c>
      <c r="I258" s="65">
        <v>12</v>
      </c>
      <c r="J258" s="65">
        <v>5</v>
      </c>
      <c r="K258" s="87" t="s">
        <v>32</v>
      </c>
      <c r="L258" s="104">
        <f t="shared" si="25"/>
        <v>16.037956497043</v>
      </c>
      <c r="M258" s="87"/>
      <c r="N258" s="87"/>
      <c r="O258" s="87"/>
      <c r="P258" s="87"/>
      <c r="Q258" s="87"/>
      <c r="R258" s="87"/>
      <c r="S258" s="87"/>
      <c r="T258" s="87"/>
      <c r="U258" s="79"/>
      <c r="V258" s="79"/>
      <c r="W258" s="79"/>
      <c r="X258" s="79"/>
      <c r="Y258" s="79"/>
      <c r="Z258" s="79"/>
      <c r="AA258" s="79"/>
      <c r="AB258" s="88" t="s">
        <v>19</v>
      </c>
      <c r="AC258" s="106" t="str">
        <f t="shared" si="26"/>
        <v>A</v>
      </c>
      <c r="AD258" s="107" t="str">
        <f t="shared" si="27"/>
        <v>Không</v>
      </c>
      <c r="AE258" s="61">
        <v>3</v>
      </c>
      <c r="AF258" s="61" t="s">
        <v>151</v>
      </c>
    </row>
    <row r="259" spans="1:32" ht="15.75">
      <c r="A259" s="65">
        <v>4</v>
      </c>
      <c r="B259" s="82" t="s">
        <v>318</v>
      </c>
      <c r="C259" s="96" t="str">
        <f t="shared" si="24"/>
        <v>Nguyễn Minh Khánh</v>
      </c>
      <c r="D259" s="84"/>
      <c r="E259" s="86">
        <v>43665</v>
      </c>
      <c r="F259" s="86"/>
      <c r="G259" s="65"/>
      <c r="H259" s="65">
        <v>95</v>
      </c>
      <c r="I259" s="65">
        <v>16</v>
      </c>
      <c r="J259" s="65">
        <v>5</v>
      </c>
      <c r="K259" s="87" t="s">
        <v>32</v>
      </c>
      <c r="L259" s="104">
        <f t="shared" si="25"/>
        <v>17.72853185595568</v>
      </c>
      <c r="M259" s="87"/>
      <c r="N259" s="87"/>
      <c r="O259" s="87"/>
      <c r="P259" s="87"/>
      <c r="Q259" s="87"/>
      <c r="R259" s="87"/>
      <c r="S259" s="87"/>
      <c r="T259" s="87"/>
      <c r="U259" s="79"/>
      <c r="V259" s="79"/>
      <c r="W259" s="79"/>
      <c r="X259" s="79"/>
      <c r="Y259" s="79"/>
      <c r="Z259" s="79"/>
      <c r="AA259" s="79"/>
      <c r="AB259" s="88" t="s">
        <v>19</v>
      </c>
      <c r="AC259" s="106" t="str">
        <f t="shared" si="26"/>
        <v>A</v>
      </c>
      <c r="AD259" s="107" t="str">
        <f t="shared" si="27"/>
        <v>Không</v>
      </c>
      <c r="AE259" s="61">
        <v>4</v>
      </c>
      <c r="AF259" s="61" t="s">
        <v>140</v>
      </c>
    </row>
    <row r="260" spans="1:32" ht="15.75">
      <c r="A260" s="65">
        <v>5</v>
      </c>
      <c r="B260" s="82" t="s">
        <v>319</v>
      </c>
      <c r="C260" s="96" t="str">
        <f t="shared" si="24"/>
        <v>Phạm Hoàng Hạo Nhiên</v>
      </c>
      <c r="D260" s="84"/>
      <c r="E260" s="86">
        <v>43828</v>
      </c>
      <c r="F260" s="86"/>
      <c r="G260" s="65"/>
      <c r="H260" s="65">
        <v>90</v>
      </c>
      <c r="I260" s="65">
        <v>12.2</v>
      </c>
      <c r="J260" s="65">
        <v>5</v>
      </c>
      <c r="K260" s="87" t="s">
        <v>32</v>
      </c>
      <c r="L260" s="104">
        <f t="shared" si="25"/>
        <v>15.061728395061728</v>
      </c>
      <c r="M260" s="87"/>
      <c r="N260" s="87"/>
      <c r="O260" s="87"/>
      <c r="P260" s="87"/>
      <c r="Q260" s="87"/>
      <c r="R260" s="87"/>
      <c r="S260" s="87"/>
      <c r="T260" s="87"/>
      <c r="U260" s="79"/>
      <c r="V260" s="79"/>
      <c r="W260" s="79"/>
      <c r="X260" s="79"/>
      <c r="Y260" s="79"/>
      <c r="Z260" s="79"/>
      <c r="AA260" s="79"/>
      <c r="AB260" s="88" t="s">
        <v>19</v>
      </c>
      <c r="AC260" s="106" t="str">
        <f t="shared" si="26"/>
        <v>A</v>
      </c>
      <c r="AD260" s="107" t="str">
        <f t="shared" si="27"/>
        <v>Không</v>
      </c>
      <c r="AE260" s="61">
        <v>5</v>
      </c>
      <c r="AF260" s="61" t="s">
        <v>22</v>
      </c>
    </row>
    <row r="261" spans="1:32" ht="15.75">
      <c r="A261" s="65">
        <v>6</v>
      </c>
      <c r="B261" s="82" t="s">
        <v>320</v>
      </c>
      <c r="C261" s="96" t="str">
        <f t="shared" si="24"/>
        <v>Quách Ngọc Khang</v>
      </c>
      <c r="D261" s="84"/>
      <c r="E261" s="86">
        <v>43744</v>
      </c>
      <c r="F261" s="86"/>
      <c r="G261" s="65"/>
      <c r="H261" s="65">
        <v>86</v>
      </c>
      <c r="I261" s="65">
        <v>10.4</v>
      </c>
      <c r="J261" s="65">
        <v>5</v>
      </c>
      <c r="K261" s="87" t="s">
        <v>32</v>
      </c>
      <c r="L261" s="104">
        <f t="shared" si="25"/>
        <v>14.061654948620877</v>
      </c>
      <c r="M261" s="87"/>
      <c r="N261" s="87"/>
      <c r="O261" s="87"/>
      <c r="P261" s="87"/>
      <c r="Q261" s="87"/>
      <c r="R261" s="87"/>
      <c r="S261" s="87"/>
      <c r="T261" s="87"/>
      <c r="U261" s="79"/>
      <c r="V261" s="79"/>
      <c r="W261" s="79"/>
      <c r="X261" s="79"/>
      <c r="Y261" s="79"/>
      <c r="Z261" s="79"/>
      <c r="AA261" s="79"/>
      <c r="AB261" s="88" t="s">
        <v>19</v>
      </c>
      <c r="AC261" s="106" t="str">
        <f t="shared" si="26"/>
        <v>A</v>
      </c>
      <c r="AD261" s="107" t="str">
        <f t="shared" si="27"/>
        <v>Không</v>
      </c>
      <c r="AE261" s="61">
        <v>6</v>
      </c>
      <c r="AF261" s="61" t="s">
        <v>139</v>
      </c>
    </row>
    <row r="262" spans="1:32" ht="15.75">
      <c r="A262" s="65">
        <v>7</v>
      </c>
      <c r="B262" s="82" t="s">
        <v>321</v>
      </c>
      <c r="C262" s="96" t="str">
        <f t="shared" si="24"/>
        <v>Nguyễn Ngọc Nhã Lam</v>
      </c>
      <c r="D262" s="84"/>
      <c r="E262" s="86"/>
      <c r="F262" s="86">
        <v>43794</v>
      </c>
      <c r="G262" s="65"/>
      <c r="H262" s="65">
        <v>93.5</v>
      </c>
      <c r="I262" s="65">
        <v>15</v>
      </c>
      <c r="J262" s="65">
        <v>5</v>
      </c>
      <c r="K262" s="87" t="s">
        <v>32</v>
      </c>
      <c r="L262" s="104">
        <f t="shared" si="25"/>
        <v>17.15805427664503</v>
      </c>
      <c r="M262" s="87"/>
      <c r="N262" s="87"/>
      <c r="O262" s="87"/>
      <c r="P262" s="87"/>
      <c r="Q262" s="87"/>
      <c r="R262" s="87"/>
      <c r="S262" s="87"/>
      <c r="T262" s="87"/>
      <c r="U262" s="79"/>
      <c r="V262" s="79"/>
      <c r="W262" s="79"/>
      <c r="X262" s="79"/>
      <c r="Y262" s="79"/>
      <c r="Z262" s="79"/>
      <c r="AA262" s="79"/>
      <c r="AB262" s="88" t="s">
        <v>19</v>
      </c>
      <c r="AC262" s="106" t="str">
        <f t="shared" si="26"/>
        <v>A</v>
      </c>
      <c r="AD262" s="107" t="str">
        <f t="shared" si="27"/>
        <v>Không</v>
      </c>
      <c r="AE262" s="61">
        <v>7</v>
      </c>
      <c r="AF262" s="61" t="s">
        <v>138</v>
      </c>
    </row>
    <row r="263" spans="1:32" ht="18" customHeight="1">
      <c r="A263" s="65">
        <v>8</v>
      </c>
      <c r="B263" s="82" t="s">
        <v>322</v>
      </c>
      <c r="C263" s="96" t="str">
        <f t="shared" si="24"/>
        <v>Nguyễn Bá Nguyên Khôi</v>
      </c>
      <c r="D263" s="84"/>
      <c r="E263" s="86">
        <v>43759</v>
      </c>
      <c r="F263" s="65"/>
      <c r="G263" s="65"/>
      <c r="H263" s="65">
        <v>93</v>
      </c>
      <c r="I263" s="65">
        <v>17.9</v>
      </c>
      <c r="J263" s="65">
        <v>6</v>
      </c>
      <c r="K263" s="87" t="s">
        <v>25</v>
      </c>
      <c r="L263" s="104">
        <f t="shared" si="25"/>
        <v>20.696034223609665</v>
      </c>
      <c r="M263" s="87"/>
      <c r="N263" s="87"/>
      <c r="O263" s="87"/>
      <c r="P263" s="87"/>
      <c r="Q263" s="87"/>
      <c r="R263" s="87"/>
      <c r="S263" s="87"/>
      <c r="T263" s="87"/>
      <c r="U263" s="79"/>
      <c r="V263" s="79"/>
      <c r="W263" s="79"/>
      <c r="X263" s="79"/>
      <c r="Y263" s="79"/>
      <c r="Z263" s="79"/>
      <c r="AA263" s="79"/>
      <c r="AB263" s="88" t="s">
        <v>19</v>
      </c>
      <c r="AC263" s="106" t="str">
        <f t="shared" si="26"/>
        <v>B</v>
      </c>
      <c r="AD263" s="107" t="str">
        <f t="shared" si="27"/>
        <v>Thừa cân</v>
      </c>
      <c r="AE263" s="61">
        <v>8</v>
      </c>
      <c r="AF263" s="61" t="s">
        <v>141</v>
      </c>
    </row>
    <row r="264" spans="1:32" ht="15.75" customHeight="1">
      <c r="A264" s="65">
        <v>9</v>
      </c>
      <c r="B264" s="82" t="s">
        <v>323</v>
      </c>
      <c r="C264" s="96" t="str">
        <f t="shared" si="24"/>
        <v>Bùi Ngọc Nhã Uyên</v>
      </c>
      <c r="D264" s="84"/>
      <c r="E264" s="86"/>
      <c r="F264" s="86">
        <v>43641</v>
      </c>
      <c r="G264" s="65"/>
      <c r="H264" s="65">
        <v>100</v>
      </c>
      <c r="I264" s="65">
        <v>21</v>
      </c>
      <c r="J264" s="65">
        <v>5</v>
      </c>
      <c r="K264" s="87" t="s">
        <v>32</v>
      </c>
      <c r="L264" s="104">
        <f t="shared" si="25"/>
        <v>21</v>
      </c>
      <c r="M264" s="87"/>
      <c r="N264" s="87"/>
      <c r="O264" s="87"/>
      <c r="P264" s="87"/>
      <c r="Q264" s="87"/>
      <c r="R264" s="87"/>
      <c r="S264" s="87"/>
      <c r="T264" s="87"/>
      <c r="U264" s="79"/>
      <c r="V264" s="79"/>
      <c r="W264" s="79"/>
      <c r="X264" s="79"/>
      <c r="Y264" s="79"/>
      <c r="Z264" s="79"/>
      <c r="AA264" s="79"/>
      <c r="AB264" s="88" t="s">
        <v>19</v>
      </c>
      <c r="AC264" s="106" t="str">
        <f t="shared" si="26"/>
        <v>A</v>
      </c>
      <c r="AD264" s="107" t="str">
        <f t="shared" si="27"/>
        <v>Không</v>
      </c>
      <c r="AE264" s="61">
        <v>9</v>
      </c>
      <c r="AF264" s="61" t="s">
        <v>143</v>
      </c>
    </row>
    <row r="265" spans="1:32" ht="15.75">
      <c r="A265" s="65">
        <v>10</v>
      </c>
      <c r="B265" s="82" t="s">
        <v>324</v>
      </c>
      <c r="C265" s="96" t="str">
        <f t="shared" si="24"/>
        <v>Vũ Thị Bảo Ngọc</v>
      </c>
      <c r="D265" s="84"/>
      <c r="E265" s="86"/>
      <c r="F265" s="86">
        <v>43752</v>
      </c>
      <c r="G265" s="65"/>
      <c r="H265" s="65">
        <v>98</v>
      </c>
      <c r="I265" s="65">
        <v>18</v>
      </c>
      <c r="J265" s="65">
        <v>5</v>
      </c>
      <c r="K265" s="87" t="s">
        <v>32</v>
      </c>
      <c r="L265" s="104">
        <f t="shared" si="25"/>
        <v>18.74219075385256</v>
      </c>
      <c r="M265" s="87"/>
      <c r="N265" s="87"/>
      <c r="O265" s="87"/>
      <c r="P265" s="87"/>
      <c r="Q265" s="87"/>
      <c r="R265" s="87"/>
      <c r="S265" s="87"/>
      <c r="T265" s="87"/>
      <c r="U265" s="79"/>
      <c r="V265" s="79"/>
      <c r="W265" s="79"/>
      <c r="X265" s="79"/>
      <c r="Y265" s="79"/>
      <c r="Z265" s="79"/>
      <c r="AA265" s="79"/>
      <c r="AB265" s="88" t="s">
        <v>19</v>
      </c>
      <c r="AC265" s="106" t="str">
        <f t="shared" si="26"/>
        <v>A</v>
      </c>
      <c r="AD265" s="107" t="str">
        <f t="shared" si="27"/>
        <v>Không</v>
      </c>
      <c r="AE265" s="118" t="s">
        <v>95</v>
      </c>
      <c r="AF265" s="61" t="s">
        <v>102</v>
      </c>
    </row>
    <row r="266" spans="1:32" ht="15.75">
      <c r="A266" s="65">
        <v>11</v>
      </c>
      <c r="B266" s="82" t="s">
        <v>325</v>
      </c>
      <c r="C266" s="96" t="str">
        <f t="shared" si="24"/>
        <v>Thái Nguyễn Gia Nhi</v>
      </c>
      <c r="D266" s="84"/>
      <c r="E266" s="65"/>
      <c r="F266" s="86">
        <v>43755</v>
      </c>
      <c r="G266" s="65"/>
      <c r="H266" s="65">
        <v>92.5</v>
      </c>
      <c r="I266" s="65">
        <v>13</v>
      </c>
      <c r="J266" s="65">
        <v>5</v>
      </c>
      <c r="K266" s="87" t="s">
        <v>32</v>
      </c>
      <c r="L266" s="104">
        <f t="shared" si="25"/>
        <v>15.193571950328707</v>
      </c>
      <c r="M266" s="87"/>
      <c r="N266" s="87"/>
      <c r="O266" s="87"/>
      <c r="P266" s="87"/>
      <c r="Q266" s="87"/>
      <c r="R266" s="87"/>
      <c r="S266" s="87"/>
      <c r="T266" s="87"/>
      <c r="U266" s="79"/>
      <c r="V266" s="79"/>
      <c r="W266" s="79"/>
      <c r="X266" s="79"/>
      <c r="Y266" s="79"/>
      <c r="Z266" s="79"/>
      <c r="AA266" s="79"/>
      <c r="AB266" s="88" t="s">
        <v>19</v>
      </c>
      <c r="AC266" s="106" t="str">
        <f t="shared" si="26"/>
        <v>A</v>
      </c>
      <c r="AD266" s="107" t="str">
        <f t="shared" si="27"/>
        <v>Không</v>
      </c>
      <c r="AE266" s="61" t="s">
        <v>96</v>
      </c>
      <c r="AF266" s="61" t="s">
        <v>145</v>
      </c>
    </row>
    <row r="267" spans="1:32" ht="15.75">
      <c r="A267" s="65">
        <v>12</v>
      </c>
      <c r="B267" s="82" t="s">
        <v>326</v>
      </c>
      <c r="C267" s="96" t="str">
        <f t="shared" si="24"/>
        <v>Nguyễn Ngọc Tuệ Lâm</v>
      </c>
      <c r="D267" s="84"/>
      <c r="E267" s="65"/>
      <c r="F267" s="86">
        <v>43497</v>
      </c>
      <c r="G267" s="65"/>
      <c r="H267" s="65">
        <v>95</v>
      </c>
      <c r="I267" s="65">
        <v>15.9</v>
      </c>
      <c r="J267" s="65">
        <v>5</v>
      </c>
      <c r="K267" s="87" t="s">
        <v>32</v>
      </c>
      <c r="L267" s="104">
        <f t="shared" si="25"/>
        <v>17.617728531855956</v>
      </c>
      <c r="M267" s="87"/>
      <c r="N267" s="87"/>
      <c r="O267" s="87"/>
      <c r="P267" s="87"/>
      <c r="Q267" s="87"/>
      <c r="R267" s="87"/>
      <c r="S267" s="87"/>
      <c r="T267" s="87"/>
      <c r="U267" s="79"/>
      <c r="V267" s="79"/>
      <c r="W267" s="79"/>
      <c r="X267" s="79"/>
      <c r="Y267" s="79"/>
      <c r="Z267" s="79"/>
      <c r="AA267" s="79"/>
      <c r="AB267" s="88" t="s">
        <v>19</v>
      </c>
      <c r="AC267" s="106" t="str">
        <f t="shared" si="26"/>
        <v>A</v>
      </c>
      <c r="AD267" s="107" t="str">
        <f t="shared" si="27"/>
        <v>Không</v>
      </c>
      <c r="AE267" s="61" t="s">
        <v>97</v>
      </c>
      <c r="AF267" s="61" t="s">
        <v>147</v>
      </c>
    </row>
    <row r="268" spans="1:32" ht="15.75">
      <c r="A268" s="65">
        <v>13</v>
      </c>
      <c r="B268" s="82" t="s">
        <v>327</v>
      </c>
      <c r="C268" s="96" t="str">
        <f t="shared" si="24"/>
        <v>Nguyễn Trương Minh Anh</v>
      </c>
      <c r="D268" s="84"/>
      <c r="E268" s="86"/>
      <c r="F268" s="86">
        <v>43542</v>
      </c>
      <c r="G268" s="65"/>
      <c r="H268" s="65">
        <v>100</v>
      </c>
      <c r="I268" s="65">
        <v>18</v>
      </c>
      <c r="J268" s="65">
        <v>1</v>
      </c>
      <c r="K268" s="87" t="s">
        <v>32</v>
      </c>
      <c r="L268" s="104">
        <f t="shared" si="25"/>
        <v>18</v>
      </c>
      <c r="M268" s="87"/>
      <c r="N268" s="87"/>
      <c r="O268" s="87"/>
      <c r="P268" s="87"/>
      <c r="Q268" s="87" t="s">
        <v>25</v>
      </c>
      <c r="R268" s="87"/>
      <c r="S268" s="87"/>
      <c r="T268" s="87"/>
      <c r="U268" s="79"/>
      <c r="V268" s="79"/>
      <c r="W268" s="79"/>
      <c r="X268" s="79"/>
      <c r="Y268" s="79"/>
      <c r="Z268" s="79"/>
      <c r="AA268" s="79"/>
      <c r="AB268" s="88" t="s">
        <v>19</v>
      </c>
      <c r="AC268" s="106" t="str">
        <f t="shared" si="26"/>
        <v>B</v>
      </c>
      <c r="AD268" s="107" t="str">
        <f t="shared" si="27"/>
        <v>Sâu răng</v>
      </c>
      <c r="AE268" s="61" t="s">
        <v>98</v>
      </c>
      <c r="AF268" s="61" t="s">
        <v>144</v>
      </c>
    </row>
    <row r="269" spans="1:32" ht="15.75">
      <c r="A269" s="65">
        <v>14</v>
      </c>
      <c r="B269" s="82" t="s">
        <v>328</v>
      </c>
      <c r="C269" s="96" t="str">
        <f t="shared" si="24"/>
        <v>Phạm Ngọc Bảo Châu</v>
      </c>
      <c r="D269" s="84"/>
      <c r="E269" s="86"/>
      <c r="F269" s="86">
        <v>43736</v>
      </c>
      <c r="G269" s="65"/>
      <c r="H269" s="65">
        <v>99</v>
      </c>
      <c r="I269" s="65">
        <v>14.5</v>
      </c>
      <c r="J269" s="65" t="s">
        <v>154</v>
      </c>
      <c r="K269" s="87" t="s">
        <v>32</v>
      </c>
      <c r="L269" s="104">
        <f t="shared" si="25"/>
        <v>14.794408733802673</v>
      </c>
      <c r="M269" s="87"/>
      <c r="N269" s="87"/>
      <c r="O269" s="87"/>
      <c r="P269" s="87"/>
      <c r="Q269" s="87" t="s">
        <v>25</v>
      </c>
      <c r="R269" s="87"/>
      <c r="S269" s="87"/>
      <c r="T269" s="87"/>
      <c r="U269" s="79"/>
      <c r="V269" s="79"/>
      <c r="W269" s="79"/>
      <c r="X269" s="79"/>
      <c r="Y269" s="79"/>
      <c r="Z269" s="79"/>
      <c r="AA269" s="79"/>
      <c r="AB269" s="88" t="s">
        <v>19</v>
      </c>
      <c r="AC269" s="106" t="str">
        <f t="shared" si="26"/>
        <v>B</v>
      </c>
      <c r="AD269" s="107" t="e">
        <f t="shared" si="27"/>
        <v>#N/A</v>
      </c>
      <c r="AE269" s="61" t="s">
        <v>99</v>
      </c>
      <c r="AF269" s="61" t="s">
        <v>142</v>
      </c>
    </row>
    <row r="270" spans="1:32" ht="15.75">
      <c r="A270" s="65">
        <v>15</v>
      </c>
      <c r="B270" s="82" t="s">
        <v>329</v>
      </c>
      <c r="C270" s="96" t="str">
        <f t="shared" si="24"/>
        <v>Trần Ngọc Thanh Nhi</v>
      </c>
      <c r="D270" s="84"/>
      <c r="E270" s="86"/>
      <c r="F270" s="86">
        <v>43582</v>
      </c>
      <c r="G270" s="65"/>
      <c r="H270" s="65">
        <v>93</v>
      </c>
      <c r="I270" s="65">
        <v>13.4</v>
      </c>
      <c r="J270" s="65">
        <v>5</v>
      </c>
      <c r="K270" s="87" t="s">
        <v>32</v>
      </c>
      <c r="L270" s="104">
        <f t="shared" si="25"/>
        <v>15.49312059197595</v>
      </c>
      <c r="M270" s="87"/>
      <c r="N270" s="87"/>
      <c r="O270" s="87"/>
      <c r="P270" s="87"/>
      <c r="Q270" s="87"/>
      <c r="R270" s="87"/>
      <c r="S270" s="87"/>
      <c r="T270" s="87"/>
      <c r="U270" s="79"/>
      <c r="V270" s="79"/>
      <c r="W270" s="79"/>
      <c r="X270" s="79"/>
      <c r="Y270" s="79"/>
      <c r="Z270" s="79"/>
      <c r="AA270" s="79"/>
      <c r="AB270" s="88" t="s">
        <v>19</v>
      </c>
      <c r="AC270" s="106" t="str">
        <f t="shared" si="26"/>
        <v>A</v>
      </c>
      <c r="AD270" s="107" t="str">
        <f t="shared" si="27"/>
        <v>Không</v>
      </c>
      <c r="AE270" s="61" t="s">
        <v>100</v>
      </c>
      <c r="AF270" s="61" t="s">
        <v>156</v>
      </c>
    </row>
    <row r="271" spans="1:32" ht="15.75">
      <c r="A271" s="65">
        <v>16</v>
      </c>
      <c r="B271" s="82" t="s">
        <v>330</v>
      </c>
      <c r="C271" s="96" t="str">
        <f t="shared" si="24"/>
        <v>Ngô Huỳnh Trí Dũng</v>
      </c>
      <c r="D271" s="84"/>
      <c r="E271" s="86">
        <v>43625</v>
      </c>
      <c r="F271" s="86"/>
      <c r="G271" s="65"/>
      <c r="H271" s="65">
        <v>104</v>
      </c>
      <c r="I271" s="65">
        <v>16</v>
      </c>
      <c r="J271" s="65">
        <v>5</v>
      </c>
      <c r="K271" s="87" t="s">
        <v>32</v>
      </c>
      <c r="L271" s="104">
        <f t="shared" si="25"/>
        <v>14.792899408284024</v>
      </c>
      <c r="M271" s="87"/>
      <c r="N271" s="87"/>
      <c r="O271" s="87"/>
      <c r="P271" s="87"/>
      <c r="Q271" s="87"/>
      <c r="R271" s="87"/>
      <c r="S271" s="87"/>
      <c r="T271" s="87"/>
      <c r="U271" s="79"/>
      <c r="V271" s="79"/>
      <c r="W271" s="79"/>
      <c r="X271" s="79"/>
      <c r="Y271" s="79"/>
      <c r="Z271" s="79"/>
      <c r="AA271" s="79"/>
      <c r="AB271" s="88" t="s">
        <v>19</v>
      </c>
      <c r="AC271" s="106" t="str">
        <f t="shared" si="26"/>
        <v>A</v>
      </c>
      <c r="AD271" s="107" t="str">
        <f t="shared" si="27"/>
        <v>Không</v>
      </c>
      <c r="AE271" s="61" t="s">
        <v>101</v>
      </c>
      <c r="AF271" s="61" t="s">
        <v>150</v>
      </c>
    </row>
    <row r="272" spans="1:32" ht="15.75">
      <c r="A272" s="65">
        <v>17</v>
      </c>
      <c r="B272" s="82" t="s">
        <v>331</v>
      </c>
      <c r="C272" s="96" t="str">
        <f t="shared" si="24"/>
        <v>Trần Trọng Hiếu</v>
      </c>
      <c r="D272" s="84"/>
      <c r="E272" s="86">
        <v>43503</v>
      </c>
      <c r="F272" s="65"/>
      <c r="G272" s="65"/>
      <c r="H272" s="65">
        <v>95</v>
      </c>
      <c r="I272" s="65">
        <v>13.8</v>
      </c>
      <c r="J272" s="65">
        <v>5</v>
      </c>
      <c r="K272" s="87" t="s">
        <v>32</v>
      </c>
      <c r="L272" s="104">
        <f t="shared" si="25"/>
        <v>15.290858725761773</v>
      </c>
      <c r="M272" s="87"/>
      <c r="N272" s="87"/>
      <c r="O272" s="87"/>
      <c r="P272" s="87"/>
      <c r="Q272" s="87"/>
      <c r="R272" s="87"/>
      <c r="S272" s="87"/>
      <c r="T272" s="87"/>
      <c r="U272" s="79"/>
      <c r="V272" s="79"/>
      <c r="W272" s="79"/>
      <c r="X272" s="79"/>
      <c r="Y272" s="79"/>
      <c r="Z272" s="79"/>
      <c r="AA272" s="79"/>
      <c r="AB272" s="88" t="s">
        <v>19</v>
      </c>
      <c r="AC272" s="106" t="str">
        <f t="shared" si="26"/>
        <v>A</v>
      </c>
      <c r="AD272" s="107" t="str">
        <f>VLOOKUP(J272,$AE$256:$AG$273,2,0)</f>
        <v>Không</v>
      </c>
      <c r="AE272" s="61" t="s">
        <v>123</v>
      </c>
      <c r="AF272" s="61" t="s">
        <v>148</v>
      </c>
    </row>
    <row r="273" spans="1:32" ht="15.75">
      <c r="A273" s="65">
        <v>18</v>
      </c>
      <c r="B273" s="82" t="s">
        <v>332</v>
      </c>
      <c r="C273" s="96" t="str">
        <f t="shared" si="24"/>
        <v>Dương Ngọc Hân</v>
      </c>
      <c r="D273" s="84"/>
      <c r="E273" s="86"/>
      <c r="F273" s="86">
        <v>43644</v>
      </c>
      <c r="G273" s="65"/>
      <c r="H273" s="65">
        <v>98.5</v>
      </c>
      <c r="I273" s="65">
        <v>15.1</v>
      </c>
      <c r="J273" s="65">
        <v>5</v>
      </c>
      <c r="K273" s="87" t="s">
        <v>32</v>
      </c>
      <c r="L273" s="104">
        <f t="shared" si="25"/>
        <v>15.563400242211857</v>
      </c>
      <c r="M273" s="87"/>
      <c r="N273" s="87"/>
      <c r="O273" s="87"/>
      <c r="P273" s="87"/>
      <c r="Q273" s="87"/>
      <c r="R273" s="87"/>
      <c r="S273" s="87"/>
      <c r="T273" s="87"/>
      <c r="U273" s="79"/>
      <c r="V273" s="79"/>
      <c r="W273" s="79"/>
      <c r="X273" s="79"/>
      <c r="Y273" s="79"/>
      <c r="Z273" s="79"/>
      <c r="AA273" s="79"/>
      <c r="AB273" s="88" t="s">
        <v>19</v>
      </c>
      <c r="AC273" s="106" t="str">
        <f t="shared" si="26"/>
        <v>A</v>
      </c>
      <c r="AD273" s="107" t="str">
        <f t="shared" si="27"/>
        <v>Không</v>
      </c>
      <c r="AE273" s="57" t="s">
        <v>125</v>
      </c>
      <c r="AF273" s="57" t="s">
        <v>146</v>
      </c>
    </row>
    <row r="274" spans="1:30" ht="15.75">
      <c r="A274" s="65">
        <v>19</v>
      </c>
      <c r="B274" s="82" t="s">
        <v>333</v>
      </c>
      <c r="C274" s="96" t="str">
        <f t="shared" si="24"/>
        <v>Trần Lê Ánh Dương</v>
      </c>
      <c r="D274" s="84"/>
      <c r="E274" s="65"/>
      <c r="F274" s="86">
        <v>43740</v>
      </c>
      <c r="G274" s="65"/>
      <c r="H274" s="65">
        <v>93</v>
      </c>
      <c r="I274" s="65">
        <v>13</v>
      </c>
      <c r="J274" s="65">
        <v>5</v>
      </c>
      <c r="K274" s="87" t="s">
        <v>32</v>
      </c>
      <c r="L274" s="104">
        <f t="shared" si="25"/>
        <v>15.030639380275176</v>
      </c>
      <c r="M274" s="87"/>
      <c r="N274" s="87"/>
      <c r="O274" s="87"/>
      <c r="P274" s="87"/>
      <c r="Q274" s="87"/>
      <c r="R274" s="87"/>
      <c r="S274" s="87"/>
      <c r="T274" s="87"/>
      <c r="U274" s="79"/>
      <c r="V274" s="79"/>
      <c r="W274" s="79"/>
      <c r="X274" s="79"/>
      <c r="Y274" s="79"/>
      <c r="Z274" s="79"/>
      <c r="AA274" s="79"/>
      <c r="AB274" s="88" t="s">
        <v>19</v>
      </c>
      <c r="AC274" s="106" t="str">
        <f t="shared" si="26"/>
        <v>A</v>
      </c>
      <c r="AD274" s="107" t="str">
        <f t="shared" si="27"/>
        <v>Không</v>
      </c>
    </row>
    <row r="275" spans="1:30" ht="15.75">
      <c r="A275" s="65">
        <v>20</v>
      </c>
      <c r="B275" s="82" t="s">
        <v>334</v>
      </c>
      <c r="C275" s="96" t="str">
        <f t="shared" si="24"/>
        <v>Đinh Bảo Trâm</v>
      </c>
      <c r="D275" s="84"/>
      <c r="E275" s="86"/>
      <c r="F275" s="86">
        <v>43655</v>
      </c>
      <c r="G275" s="65"/>
      <c r="H275" s="65">
        <v>95</v>
      </c>
      <c r="I275" s="65">
        <v>12.4</v>
      </c>
      <c r="J275" s="65">
        <v>5</v>
      </c>
      <c r="K275" s="87" t="s">
        <v>32</v>
      </c>
      <c r="L275" s="104">
        <f t="shared" si="25"/>
        <v>13.739612188365651</v>
      </c>
      <c r="M275" s="87"/>
      <c r="N275" s="87"/>
      <c r="O275" s="87"/>
      <c r="P275" s="87"/>
      <c r="Q275" s="87"/>
      <c r="R275" s="87"/>
      <c r="S275" s="87"/>
      <c r="T275" s="87"/>
      <c r="U275" s="79"/>
      <c r="V275" s="79"/>
      <c r="W275" s="79"/>
      <c r="X275" s="79"/>
      <c r="Y275" s="79"/>
      <c r="Z275" s="79"/>
      <c r="AA275" s="79"/>
      <c r="AB275" s="88" t="s">
        <v>19</v>
      </c>
      <c r="AC275" s="106" t="str">
        <f t="shared" si="26"/>
        <v>A</v>
      </c>
      <c r="AD275" s="107" t="str">
        <f t="shared" si="27"/>
        <v>Không</v>
      </c>
    </row>
    <row r="276" spans="1:30" ht="15.75">
      <c r="A276" s="65">
        <v>21</v>
      </c>
      <c r="B276" s="82" t="s">
        <v>335</v>
      </c>
      <c r="C276" s="96" t="str">
        <f t="shared" si="24"/>
        <v>Võ Nguyễn Gia Nhi</v>
      </c>
      <c r="D276" s="84"/>
      <c r="E276" s="65"/>
      <c r="F276" s="86">
        <v>43778</v>
      </c>
      <c r="G276" s="65"/>
      <c r="H276" s="65">
        <v>97</v>
      </c>
      <c r="I276" s="65">
        <v>15.4</v>
      </c>
      <c r="J276" s="65">
        <v>5</v>
      </c>
      <c r="K276" s="87" t="s">
        <v>32</v>
      </c>
      <c r="L276" s="104">
        <f t="shared" si="25"/>
        <v>16.367307896694655</v>
      </c>
      <c r="M276" s="87"/>
      <c r="N276" s="87"/>
      <c r="O276" s="87"/>
      <c r="P276" s="87"/>
      <c r="Q276" s="87"/>
      <c r="R276" s="87"/>
      <c r="S276" s="87"/>
      <c r="T276" s="87"/>
      <c r="U276" s="79"/>
      <c r="V276" s="79"/>
      <c r="W276" s="79"/>
      <c r="X276" s="79"/>
      <c r="Y276" s="79"/>
      <c r="Z276" s="79"/>
      <c r="AA276" s="79"/>
      <c r="AB276" s="88" t="s">
        <v>19</v>
      </c>
      <c r="AC276" s="106" t="str">
        <f t="shared" si="26"/>
        <v>A</v>
      </c>
      <c r="AD276" s="107" t="str">
        <f t="shared" si="27"/>
        <v>Không</v>
      </c>
    </row>
    <row r="277" spans="1:30" ht="15.75">
      <c r="A277" s="65">
        <v>22</v>
      </c>
      <c r="B277" s="82" t="s">
        <v>336</v>
      </c>
      <c r="C277" s="96" t="str">
        <f t="shared" si="24"/>
        <v>Võ Hoàng Minh</v>
      </c>
      <c r="D277" s="84"/>
      <c r="E277" s="86">
        <v>43702</v>
      </c>
      <c r="F277" s="86"/>
      <c r="G277" s="65"/>
      <c r="H277" s="65">
        <v>102</v>
      </c>
      <c r="I277" s="65">
        <v>17</v>
      </c>
      <c r="J277" s="65">
        <v>5</v>
      </c>
      <c r="K277" s="87" t="s">
        <v>32</v>
      </c>
      <c r="L277" s="104">
        <f t="shared" si="25"/>
        <v>16.33986928104575</v>
      </c>
      <c r="M277" s="87"/>
      <c r="N277" s="87"/>
      <c r="O277" s="87"/>
      <c r="P277" s="87"/>
      <c r="Q277" s="87"/>
      <c r="R277" s="87"/>
      <c r="S277" s="87"/>
      <c r="T277" s="87"/>
      <c r="U277" s="79"/>
      <c r="V277" s="79"/>
      <c r="W277" s="79"/>
      <c r="X277" s="79"/>
      <c r="Y277" s="79"/>
      <c r="Z277" s="79"/>
      <c r="AA277" s="79"/>
      <c r="AB277" s="88" t="s">
        <v>19</v>
      </c>
      <c r="AC277" s="106" t="str">
        <f t="shared" si="26"/>
        <v>A</v>
      </c>
      <c r="AD277" s="107" t="str">
        <f>VLOOKUP(J277,$AE$256:$AF$273,2,0)</f>
        <v>Không</v>
      </c>
    </row>
    <row r="278" spans="1:30" ht="15.75">
      <c r="A278" s="65">
        <v>23</v>
      </c>
      <c r="B278" s="82" t="s">
        <v>337</v>
      </c>
      <c r="C278" s="96" t="str">
        <f t="shared" si="24"/>
        <v>Nguyễn Thị Kim Ngân</v>
      </c>
      <c r="D278" s="84"/>
      <c r="E278" s="65"/>
      <c r="F278" s="86">
        <v>43668</v>
      </c>
      <c r="G278" s="65"/>
      <c r="H278" s="65">
        <v>97</v>
      </c>
      <c r="I278" s="65">
        <v>14.5</v>
      </c>
      <c r="J278" s="65">
        <v>5</v>
      </c>
      <c r="K278" s="87" t="s">
        <v>32</v>
      </c>
      <c r="L278" s="104">
        <f t="shared" si="25"/>
        <v>15.410776915718992</v>
      </c>
      <c r="M278" s="87"/>
      <c r="N278" s="87"/>
      <c r="O278" s="87"/>
      <c r="P278" s="87"/>
      <c r="Q278" s="87"/>
      <c r="R278" s="87"/>
      <c r="S278" s="87"/>
      <c r="T278" s="87"/>
      <c r="U278" s="79"/>
      <c r="V278" s="79"/>
      <c r="W278" s="79"/>
      <c r="X278" s="79"/>
      <c r="Y278" s="79"/>
      <c r="Z278" s="79"/>
      <c r="AA278" s="79"/>
      <c r="AB278" s="88" t="s">
        <v>19</v>
      </c>
      <c r="AC278" s="106" t="str">
        <f t="shared" si="26"/>
        <v>A</v>
      </c>
      <c r="AD278" s="107" t="str">
        <f t="shared" si="27"/>
        <v>Không</v>
      </c>
    </row>
    <row r="279" spans="1:30" ht="15.75">
      <c r="A279" s="65">
        <v>24</v>
      </c>
      <c r="B279" s="82" t="s">
        <v>338</v>
      </c>
      <c r="C279" s="96" t="str">
        <f t="shared" si="24"/>
        <v>Nông Minh Khang</v>
      </c>
      <c r="D279" s="84"/>
      <c r="E279" s="65"/>
      <c r="F279" s="86">
        <v>43775</v>
      </c>
      <c r="G279" s="65"/>
      <c r="H279" s="65">
        <v>92</v>
      </c>
      <c r="I279" s="65">
        <v>12.2</v>
      </c>
      <c r="J279" s="65">
        <v>5</v>
      </c>
      <c r="K279" s="87" t="s">
        <v>32</v>
      </c>
      <c r="L279" s="104">
        <f t="shared" si="25"/>
        <v>14.41398865784499</v>
      </c>
      <c r="M279" s="87"/>
      <c r="N279" s="87"/>
      <c r="O279" s="87"/>
      <c r="P279" s="87"/>
      <c r="Q279" s="87"/>
      <c r="R279" s="87"/>
      <c r="S279" s="87"/>
      <c r="T279" s="87"/>
      <c r="U279" s="79"/>
      <c r="V279" s="79"/>
      <c r="W279" s="79"/>
      <c r="X279" s="79"/>
      <c r="Y279" s="79"/>
      <c r="Z279" s="79"/>
      <c r="AA279" s="79"/>
      <c r="AB279" s="88" t="s">
        <v>19</v>
      </c>
      <c r="AC279" s="106" t="str">
        <f t="shared" si="26"/>
        <v>A</v>
      </c>
      <c r="AD279" s="107" t="str">
        <f t="shared" si="27"/>
        <v>Không</v>
      </c>
    </row>
    <row r="280" spans="1:30" ht="15.75">
      <c r="A280" s="65">
        <v>25</v>
      </c>
      <c r="B280" s="82" t="s">
        <v>339</v>
      </c>
      <c r="C280" s="96" t="str">
        <f t="shared" si="24"/>
        <v>Bùi Đình Thanh</v>
      </c>
      <c r="D280" s="84"/>
      <c r="E280" s="86">
        <v>43497</v>
      </c>
      <c r="F280" s="86"/>
      <c r="G280" s="65"/>
      <c r="H280" s="65">
        <v>94</v>
      </c>
      <c r="I280" s="65">
        <v>12.6</v>
      </c>
      <c r="J280" s="65">
        <v>5</v>
      </c>
      <c r="K280" s="87" t="s">
        <v>32</v>
      </c>
      <c r="L280" s="104">
        <f t="shared" si="25"/>
        <v>14.259846084200996</v>
      </c>
      <c r="M280" s="87"/>
      <c r="N280" s="87"/>
      <c r="O280" s="87"/>
      <c r="P280" s="87"/>
      <c r="Q280" s="87"/>
      <c r="R280" s="87"/>
      <c r="S280" s="87"/>
      <c r="T280" s="87"/>
      <c r="U280" s="79"/>
      <c r="V280" s="79"/>
      <c r="W280" s="79"/>
      <c r="X280" s="79"/>
      <c r="Y280" s="79"/>
      <c r="Z280" s="79"/>
      <c r="AA280" s="79"/>
      <c r="AB280" s="88" t="s">
        <v>19</v>
      </c>
      <c r="AC280" s="106" t="str">
        <f t="shared" si="26"/>
        <v>A</v>
      </c>
      <c r="AD280" s="107" t="str">
        <f t="shared" si="27"/>
        <v>Không</v>
      </c>
    </row>
    <row r="281" spans="1:30" ht="15.75">
      <c r="A281" s="65">
        <v>26</v>
      </c>
      <c r="B281" s="82" t="s">
        <v>340</v>
      </c>
      <c r="C281" s="96" t="str">
        <f t="shared" si="24"/>
        <v>Văn Tấn Đại</v>
      </c>
      <c r="D281" s="84"/>
      <c r="E281" s="86">
        <v>43662</v>
      </c>
      <c r="F281" s="86"/>
      <c r="G281" s="65"/>
      <c r="H281" s="65">
        <v>94.5</v>
      </c>
      <c r="I281" s="65">
        <v>13.5</v>
      </c>
      <c r="J281" s="65">
        <v>5</v>
      </c>
      <c r="K281" s="87" t="s">
        <v>32</v>
      </c>
      <c r="L281" s="104">
        <f t="shared" si="25"/>
        <v>15.11715797430083</v>
      </c>
      <c r="M281" s="87"/>
      <c r="N281" s="87"/>
      <c r="O281" s="87"/>
      <c r="P281" s="87"/>
      <c r="Q281" s="87"/>
      <c r="R281" s="87"/>
      <c r="S281" s="87"/>
      <c r="T281" s="87"/>
      <c r="U281" s="79"/>
      <c r="V281" s="79"/>
      <c r="W281" s="79"/>
      <c r="X281" s="79"/>
      <c r="Y281" s="79"/>
      <c r="Z281" s="79"/>
      <c r="AA281" s="79"/>
      <c r="AB281" s="88" t="s">
        <v>19</v>
      </c>
      <c r="AC281" s="106" t="str">
        <f t="shared" si="26"/>
        <v>A</v>
      </c>
      <c r="AD281" s="107" t="str">
        <f t="shared" si="27"/>
        <v>Không</v>
      </c>
    </row>
    <row r="282" spans="1:30" ht="15.75">
      <c r="A282" s="65">
        <v>27</v>
      </c>
      <c r="B282" s="82" t="s">
        <v>341</v>
      </c>
      <c r="C282" s="96" t="str">
        <f t="shared" si="24"/>
        <v>Nguyễn Ngọc Lan</v>
      </c>
      <c r="D282" s="84"/>
      <c r="E282" s="86"/>
      <c r="F282" s="86">
        <v>43654</v>
      </c>
      <c r="G282" s="65"/>
      <c r="H282" s="65">
        <v>90.5</v>
      </c>
      <c r="I282" s="65">
        <v>11</v>
      </c>
      <c r="J282" s="65">
        <v>7</v>
      </c>
      <c r="K282" s="87" t="s">
        <v>25</v>
      </c>
      <c r="L282" s="104">
        <f t="shared" si="25"/>
        <v>13.430603461432801</v>
      </c>
      <c r="M282" s="87"/>
      <c r="N282" s="87"/>
      <c r="O282" s="87"/>
      <c r="P282" s="87"/>
      <c r="Q282" s="87"/>
      <c r="R282" s="87"/>
      <c r="S282" s="87"/>
      <c r="T282" s="87"/>
      <c r="U282" s="79"/>
      <c r="V282" s="79"/>
      <c r="W282" s="79"/>
      <c r="X282" s="79"/>
      <c r="Y282" s="79"/>
      <c r="Z282" s="79"/>
      <c r="AA282" s="79"/>
      <c r="AB282" s="88" t="s">
        <v>19</v>
      </c>
      <c r="AC282" s="106" t="str">
        <f t="shared" si="26"/>
        <v>B</v>
      </c>
      <c r="AD282" s="107" t="str">
        <f t="shared" si="27"/>
        <v>Suy dinh dưỡng cân nặng</v>
      </c>
    </row>
    <row r="283" spans="1:30" ht="15.75">
      <c r="A283" s="65">
        <v>28</v>
      </c>
      <c r="B283" s="82" t="s">
        <v>342</v>
      </c>
      <c r="C283" s="96" t="str">
        <f t="shared" si="24"/>
        <v>Trương Hồng Loan</v>
      </c>
      <c r="D283" s="84"/>
      <c r="E283" s="86"/>
      <c r="F283" s="86">
        <v>43691</v>
      </c>
      <c r="G283" s="65"/>
      <c r="H283" s="65">
        <v>89</v>
      </c>
      <c r="I283" s="65">
        <v>13.5</v>
      </c>
      <c r="J283" s="65">
        <v>5</v>
      </c>
      <c r="K283" s="87" t="s">
        <v>32</v>
      </c>
      <c r="L283" s="104">
        <f t="shared" si="25"/>
        <v>17.043302613306402</v>
      </c>
      <c r="M283" s="87"/>
      <c r="N283" s="87"/>
      <c r="O283" s="87"/>
      <c r="P283" s="87"/>
      <c r="Q283" s="87"/>
      <c r="R283" s="87"/>
      <c r="S283" s="87"/>
      <c r="T283" s="87"/>
      <c r="U283" s="79"/>
      <c r="V283" s="79"/>
      <c r="W283" s="79"/>
      <c r="X283" s="79"/>
      <c r="Y283" s="79"/>
      <c r="Z283" s="79"/>
      <c r="AA283" s="79"/>
      <c r="AB283" s="88" t="s">
        <v>19</v>
      </c>
      <c r="AC283" s="106" t="str">
        <f t="shared" si="26"/>
        <v>A</v>
      </c>
      <c r="AD283" s="107" t="str">
        <f t="shared" si="27"/>
        <v>Không</v>
      </c>
    </row>
    <row r="284" spans="1:30" ht="15.75">
      <c r="A284" s="65">
        <v>29</v>
      </c>
      <c r="B284" s="82" t="s">
        <v>343</v>
      </c>
      <c r="C284" s="96" t="str">
        <f t="shared" si="24"/>
        <v>Võ Bích Trân</v>
      </c>
      <c r="D284" s="84"/>
      <c r="E284" s="86"/>
      <c r="F284" s="86">
        <v>43603</v>
      </c>
      <c r="G284" s="65"/>
      <c r="H284" s="65">
        <v>92</v>
      </c>
      <c r="I284" s="65">
        <v>11</v>
      </c>
      <c r="J284" s="65">
        <v>5</v>
      </c>
      <c r="K284" s="87" t="s">
        <v>32</v>
      </c>
      <c r="L284" s="104">
        <f t="shared" si="25"/>
        <v>12.996219281663516</v>
      </c>
      <c r="M284" s="87"/>
      <c r="N284" s="87"/>
      <c r="O284" s="87"/>
      <c r="P284" s="87"/>
      <c r="Q284" s="87"/>
      <c r="R284" s="87"/>
      <c r="S284" s="87"/>
      <c r="T284" s="87"/>
      <c r="U284" s="79"/>
      <c r="V284" s="79"/>
      <c r="W284" s="79"/>
      <c r="X284" s="79"/>
      <c r="Y284" s="79"/>
      <c r="Z284" s="79"/>
      <c r="AA284" s="79"/>
      <c r="AB284" s="88" t="s">
        <v>19</v>
      </c>
      <c r="AC284" s="106" t="str">
        <f t="shared" si="26"/>
        <v>A</v>
      </c>
      <c r="AD284" s="107" t="str">
        <f t="shared" si="27"/>
        <v>Không</v>
      </c>
    </row>
    <row r="285" spans="1:30" ht="15.75">
      <c r="A285" s="65">
        <v>30</v>
      </c>
      <c r="B285" s="82" t="s">
        <v>344</v>
      </c>
      <c r="C285" s="96" t="str">
        <f t="shared" si="24"/>
        <v>Vũ Hoàng Hà My</v>
      </c>
      <c r="D285" s="84"/>
      <c r="E285" s="86"/>
      <c r="F285" s="86">
        <v>43818</v>
      </c>
      <c r="G285" s="65"/>
      <c r="H285" s="65">
        <v>95.5</v>
      </c>
      <c r="I285" s="65">
        <v>12.4</v>
      </c>
      <c r="J285" s="65">
        <v>5</v>
      </c>
      <c r="K285" s="87" t="s">
        <v>32</v>
      </c>
      <c r="L285" s="104">
        <f t="shared" si="25"/>
        <v>13.596118527452646</v>
      </c>
      <c r="M285" s="87"/>
      <c r="N285" s="87"/>
      <c r="O285" s="87"/>
      <c r="P285" s="87"/>
      <c r="Q285" s="87"/>
      <c r="R285" s="87"/>
      <c r="S285" s="87"/>
      <c r="T285" s="87"/>
      <c r="U285" s="79"/>
      <c r="V285" s="79"/>
      <c r="W285" s="79"/>
      <c r="X285" s="79"/>
      <c r="Y285" s="79"/>
      <c r="Z285" s="79"/>
      <c r="AA285" s="79"/>
      <c r="AB285" s="88" t="s">
        <v>19</v>
      </c>
      <c r="AC285" s="106" t="str">
        <f t="shared" si="26"/>
        <v>A</v>
      </c>
      <c r="AD285" s="107" t="str">
        <f t="shared" si="27"/>
        <v>Không</v>
      </c>
    </row>
    <row r="286" spans="1:30" ht="15.75">
      <c r="A286" s="65">
        <v>31</v>
      </c>
      <c r="B286" s="82" t="s">
        <v>345</v>
      </c>
      <c r="C286" s="96" t="str">
        <f t="shared" si="24"/>
        <v>Trần Nguyễn Khánh Duy</v>
      </c>
      <c r="D286" s="84"/>
      <c r="E286" s="86">
        <v>43502</v>
      </c>
      <c r="F286" s="86"/>
      <c r="G286" s="65"/>
      <c r="H286" s="65">
        <v>102.5</v>
      </c>
      <c r="I286" s="65">
        <v>16.2</v>
      </c>
      <c r="J286" s="65">
        <v>5</v>
      </c>
      <c r="K286" s="87" t="s">
        <v>32</v>
      </c>
      <c r="L286" s="104">
        <f t="shared" si="25"/>
        <v>15.419393218322426</v>
      </c>
      <c r="M286" s="87"/>
      <c r="N286" s="87"/>
      <c r="O286" s="87"/>
      <c r="P286" s="87"/>
      <c r="Q286" s="87"/>
      <c r="R286" s="87"/>
      <c r="S286" s="87"/>
      <c r="T286" s="87"/>
      <c r="U286" s="79"/>
      <c r="V286" s="79"/>
      <c r="W286" s="79"/>
      <c r="X286" s="79"/>
      <c r="Y286" s="79"/>
      <c r="Z286" s="79"/>
      <c r="AA286" s="79"/>
      <c r="AB286" s="88" t="s">
        <v>19</v>
      </c>
      <c r="AC286" s="106" t="str">
        <f t="shared" si="26"/>
        <v>A</v>
      </c>
      <c r="AD286" s="107" t="str">
        <f t="shared" si="27"/>
        <v>Không</v>
      </c>
    </row>
    <row r="287" spans="1:30" ht="15.75">
      <c r="A287" s="65">
        <v>32</v>
      </c>
      <c r="B287" s="82" t="s">
        <v>346</v>
      </c>
      <c r="C287" s="96" t="str">
        <f t="shared" si="24"/>
        <v>Võ Cát Tường</v>
      </c>
      <c r="D287" s="84"/>
      <c r="E287" s="86"/>
      <c r="F287" s="86">
        <v>43681</v>
      </c>
      <c r="G287" s="65"/>
      <c r="H287" s="65">
        <v>95</v>
      </c>
      <c r="I287" s="65">
        <v>16</v>
      </c>
      <c r="J287" s="65">
        <v>5</v>
      </c>
      <c r="K287" s="87" t="s">
        <v>32</v>
      </c>
      <c r="L287" s="104">
        <f t="shared" si="25"/>
        <v>17.72853185595568</v>
      </c>
      <c r="M287" s="87"/>
      <c r="N287" s="87"/>
      <c r="O287" s="87"/>
      <c r="P287" s="87"/>
      <c r="Q287" s="87"/>
      <c r="R287" s="87"/>
      <c r="S287" s="87"/>
      <c r="T287" s="87"/>
      <c r="U287" s="79"/>
      <c r="V287" s="79"/>
      <c r="W287" s="79"/>
      <c r="X287" s="79"/>
      <c r="Y287" s="79"/>
      <c r="Z287" s="79"/>
      <c r="AA287" s="79"/>
      <c r="AB287" s="88" t="s">
        <v>19</v>
      </c>
      <c r="AC287" s="106" t="str">
        <f t="shared" si="26"/>
        <v>A</v>
      </c>
      <c r="AD287" s="107" t="str">
        <f t="shared" si="27"/>
        <v>Không</v>
      </c>
    </row>
    <row r="288" spans="1:30" ht="15.75">
      <c r="A288" s="65">
        <v>33</v>
      </c>
      <c r="B288" s="82" t="s">
        <v>347</v>
      </c>
      <c r="C288" s="96" t="str">
        <f t="shared" si="24"/>
        <v>Nguyễn Văn Dư</v>
      </c>
      <c r="D288" s="84"/>
      <c r="E288" s="86">
        <v>43738</v>
      </c>
      <c r="F288" s="86"/>
      <c r="G288" s="65"/>
      <c r="H288" s="65">
        <v>93.5</v>
      </c>
      <c r="I288" s="65">
        <v>15</v>
      </c>
      <c r="J288" s="65">
        <v>5</v>
      </c>
      <c r="K288" s="87" t="s">
        <v>32</v>
      </c>
      <c r="L288" s="104">
        <f t="shared" si="25"/>
        <v>17.15805427664503</v>
      </c>
      <c r="M288" s="87"/>
      <c r="N288" s="87"/>
      <c r="O288" s="87"/>
      <c r="P288" s="87"/>
      <c r="Q288" s="87"/>
      <c r="R288" s="87"/>
      <c r="S288" s="87"/>
      <c r="T288" s="87"/>
      <c r="U288" s="79"/>
      <c r="V288" s="79"/>
      <c r="W288" s="79"/>
      <c r="X288" s="79"/>
      <c r="Y288" s="79"/>
      <c r="Z288" s="79"/>
      <c r="AA288" s="79"/>
      <c r="AB288" s="88" t="s">
        <v>19</v>
      </c>
      <c r="AC288" s="106" t="str">
        <f t="shared" si="26"/>
        <v>A</v>
      </c>
      <c r="AD288" s="107" t="str">
        <f t="shared" si="27"/>
        <v>Không</v>
      </c>
    </row>
    <row r="289" spans="1:30" ht="15.75">
      <c r="A289" s="65">
        <v>34</v>
      </c>
      <c r="B289" s="82" t="s">
        <v>348</v>
      </c>
      <c r="C289" s="96" t="str">
        <f t="shared" si="24"/>
        <v>Trần Ngọc Hải Đăng</v>
      </c>
      <c r="D289" s="84"/>
      <c r="E289" s="86">
        <v>43687</v>
      </c>
      <c r="F289" s="86"/>
      <c r="G289" s="65"/>
      <c r="H289" s="65">
        <v>86</v>
      </c>
      <c r="I289" s="65">
        <v>11.7</v>
      </c>
      <c r="J289" s="65">
        <v>5</v>
      </c>
      <c r="K289" s="87" t="s">
        <v>32</v>
      </c>
      <c r="L289" s="104">
        <f t="shared" si="25"/>
        <v>15.819361817198486</v>
      </c>
      <c r="M289" s="87"/>
      <c r="N289" s="87"/>
      <c r="O289" s="87"/>
      <c r="P289" s="87"/>
      <c r="Q289" s="87"/>
      <c r="R289" s="87"/>
      <c r="S289" s="87"/>
      <c r="T289" s="87"/>
      <c r="U289" s="79"/>
      <c r="V289" s="79"/>
      <c r="W289" s="79"/>
      <c r="X289" s="79"/>
      <c r="Y289" s="79"/>
      <c r="Z289" s="79"/>
      <c r="AA289" s="79"/>
      <c r="AB289" s="88" t="s">
        <v>19</v>
      </c>
      <c r="AC289" s="106" t="str">
        <f t="shared" si="26"/>
        <v>A</v>
      </c>
      <c r="AD289" s="107" t="str">
        <f t="shared" si="27"/>
        <v>Không</v>
      </c>
    </row>
    <row r="290" spans="1:30" ht="15.75">
      <c r="A290" s="65">
        <v>35</v>
      </c>
      <c r="B290" s="82" t="s">
        <v>349</v>
      </c>
      <c r="C290" s="96" t="str">
        <f t="shared" si="24"/>
        <v>Lê Thanh Bảo Hà</v>
      </c>
      <c r="D290" s="84"/>
      <c r="E290" s="86"/>
      <c r="F290" s="86">
        <v>43554</v>
      </c>
      <c r="G290" s="65"/>
      <c r="H290" s="65">
        <v>93.5</v>
      </c>
      <c r="I290" s="65">
        <v>12.6</v>
      </c>
      <c r="J290" s="65">
        <v>5</v>
      </c>
      <c r="K290" s="87" t="s">
        <v>32</v>
      </c>
      <c r="L290" s="104">
        <f t="shared" si="25"/>
        <v>14.412765592381824</v>
      </c>
      <c r="M290" s="87"/>
      <c r="N290" s="87"/>
      <c r="O290" s="87"/>
      <c r="P290" s="87"/>
      <c r="Q290" s="87"/>
      <c r="R290" s="87"/>
      <c r="S290" s="87"/>
      <c r="T290" s="87"/>
      <c r="U290" s="79"/>
      <c r="V290" s="79"/>
      <c r="W290" s="79"/>
      <c r="X290" s="79"/>
      <c r="Y290" s="79"/>
      <c r="Z290" s="79"/>
      <c r="AA290" s="79"/>
      <c r="AB290" s="88" t="s">
        <v>19</v>
      </c>
      <c r="AC290" s="106" t="str">
        <f t="shared" si="26"/>
        <v>A</v>
      </c>
      <c r="AD290" s="107" t="str">
        <f t="shared" si="27"/>
        <v>Không</v>
      </c>
    </row>
    <row r="291" spans="1:30" ht="15.75">
      <c r="A291" s="65">
        <v>36</v>
      </c>
      <c r="B291" s="82" t="s">
        <v>350</v>
      </c>
      <c r="C291" s="96" t="str">
        <f t="shared" si="24"/>
        <v>Nguyễn Tuệ Lâm</v>
      </c>
      <c r="D291" s="84"/>
      <c r="E291" s="86"/>
      <c r="F291" s="86">
        <v>43627</v>
      </c>
      <c r="G291" s="65"/>
      <c r="H291" s="65">
        <v>91.3</v>
      </c>
      <c r="I291" s="65">
        <v>12.6</v>
      </c>
      <c r="J291" s="65">
        <v>5</v>
      </c>
      <c r="K291" s="87" t="s">
        <v>32</v>
      </c>
      <c r="L291" s="104">
        <f t="shared" si="25"/>
        <v>15.115725272892828</v>
      </c>
      <c r="M291" s="87"/>
      <c r="N291" s="87"/>
      <c r="O291" s="87"/>
      <c r="P291" s="87"/>
      <c r="Q291" s="87"/>
      <c r="R291" s="87"/>
      <c r="S291" s="87"/>
      <c r="T291" s="87"/>
      <c r="U291" s="79"/>
      <c r="V291" s="79"/>
      <c r="W291" s="79"/>
      <c r="X291" s="79"/>
      <c r="Y291" s="79"/>
      <c r="Z291" s="79"/>
      <c r="AA291" s="79"/>
      <c r="AB291" s="88" t="s">
        <v>19</v>
      </c>
      <c r="AC291" s="106" t="str">
        <f t="shared" si="26"/>
        <v>A</v>
      </c>
      <c r="AD291" s="107" t="str">
        <f t="shared" si="27"/>
        <v>Không</v>
      </c>
    </row>
    <row r="292" spans="1:30" ht="15.75">
      <c r="A292" s="65">
        <v>37</v>
      </c>
      <c r="B292" s="82" t="s">
        <v>351</v>
      </c>
      <c r="C292" s="96" t="str">
        <f t="shared" si="24"/>
        <v>Lê Quốc Khánh</v>
      </c>
      <c r="D292" s="84"/>
      <c r="E292" s="86">
        <v>43604</v>
      </c>
      <c r="F292" s="86"/>
      <c r="G292" s="65"/>
      <c r="H292" s="65">
        <v>96</v>
      </c>
      <c r="I292" s="65">
        <v>16.4</v>
      </c>
      <c r="J292" s="65" t="s">
        <v>154</v>
      </c>
      <c r="K292" s="87" t="s">
        <v>32</v>
      </c>
      <c r="L292" s="104">
        <f t="shared" si="25"/>
        <v>17.79513888888889</v>
      </c>
      <c r="M292" s="87"/>
      <c r="N292" s="87"/>
      <c r="O292" s="87"/>
      <c r="P292" s="87" t="s">
        <v>25</v>
      </c>
      <c r="Q292" s="87"/>
      <c r="R292" s="87"/>
      <c r="S292" s="87"/>
      <c r="T292" s="87"/>
      <c r="U292" s="79"/>
      <c r="V292" s="79"/>
      <c r="W292" s="79"/>
      <c r="X292" s="79"/>
      <c r="Y292" s="79"/>
      <c r="Z292" s="79"/>
      <c r="AA292" s="79"/>
      <c r="AB292" s="88" t="s">
        <v>19</v>
      </c>
      <c r="AC292" s="106" t="str">
        <f t="shared" si="26"/>
        <v>B</v>
      </c>
      <c r="AD292" s="107" t="e">
        <f t="shared" si="27"/>
        <v>#N/A</v>
      </c>
    </row>
    <row r="293" spans="1:30" ht="15.75">
      <c r="A293" s="65">
        <v>38</v>
      </c>
      <c r="B293" s="82" t="s">
        <v>352</v>
      </c>
      <c r="C293" s="96" t="str">
        <f t="shared" si="24"/>
        <v>Nguyễn Hoàng Thiên Đức</v>
      </c>
      <c r="D293" s="84"/>
      <c r="E293" s="86">
        <v>43561</v>
      </c>
      <c r="F293" s="86"/>
      <c r="G293" s="65"/>
      <c r="H293" s="65">
        <v>105.5</v>
      </c>
      <c r="I293" s="65">
        <v>27.4</v>
      </c>
      <c r="J293" s="65">
        <v>5</v>
      </c>
      <c r="K293" s="87" t="s">
        <v>32</v>
      </c>
      <c r="L293" s="104">
        <f t="shared" si="25"/>
        <v>24.61759619056176</v>
      </c>
      <c r="M293" s="87"/>
      <c r="N293" s="87"/>
      <c r="O293" s="87"/>
      <c r="P293" s="87"/>
      <c r="Q293" s="87"/>
      <c r="R293" s="87"/>
      <c r="S293" s="87"/>
      <c r="T293" s="87"/>
      <c r="U293" s="79"/>
      <c r="V293" s="79"/>
      <c r="W293" s="79"/>
      <c r="X293" s="79"/>
      <c r="Y293" s="79"/>
      <c r="Z293" s="79"/>
      <c r="AA293" s="79"/>
      <c r="AB293" s="88" t="s">
        <v>19</v>
      </c>
      <c r="AC293" s="106" t="str">
        <f t="shared" si="26"/>
        <v>A</v>
      </c>
      <c r="AD293" s="107" t="str">
        <f t="shared" si="27"/>
        <v>Không</v>
      </c>
    </row>
    <row r="294" spans="1:30" ht="15.75">
      <c r="A294" s="65">
        <v>39</v>
      </c>
      <c r="B294" s="82"/>
      <c r="C294" s="96">
        <f t="shared" si="24"/>
      </c>
      <c r="D294" s="84"/>
      <c r="E294" s="65"/>
      <c r="F294" s="86"/>
      <c r="G294" s="65"/>
      <c r="H294" s="65"/>
      <c r="I294" s="65"/>
      <c r="J294" s="65"/>
      <c r="K294" s="87"/>
      <c r="L294" s="104" t="e">
        <f t="shared" si="25"/>
        <v>#DIV/0!</v>
      </c>
      <c r="M294" s="87"/>
      <c r="N294" s="87"/>
      <c r="O294" s="87"/>
      <c r="P294" s="87"/>
      <c r="Q294" s="87"/>
      <c r="R294" s="87"/>
      <c r="S294" s="87"/>
      <c r="T294" s="87"/>
      <c r="U294" s="79"/>
      <c r="V294" s="79"/>
      <c r="W294" s="79"/>
      <c r="X294" s="79"/>
      <c r="Y294" s="79"/>
      <c r="Z294" s="79"/>
      <c r="AA294" s="79"/>
      <c r="AB294" s="88" t="s">
        <v>19</v>
      </c>
      <c r="AC294" s="106" t="str">
        <f t="shared" si="26"/>
        <v>A</v>
      </c>
      <c r="AD294" s="107" t="e">
        <f t="shared" si="27"/>
        <v>#N/A</v>
      </c>
    </row>
    <row r="295" spans="1:30" ht="15.75">
      <c r="A295" s="65">
        <v>40</v>
      </c>
      <c r="B295" s="82"/>
      <c r="C295" s="96">
        <f t="shared" si="24"/>
      </c>
      <c r="D295" s="84"/>
      <c r="E295" s="86"/>
      <c r="F295" s="86"/>
      <c r="G295" s="65"/>
      <c r="H295" s="65"/>
      <c r="I295" s="65"/>
      <c r="J295" s="65"/>
      <c r="K295" s="87"/>
      <c r="L295" s="104" t="e">
        <f t="shared" si="25"/>
        <v>#DIV/0!</v>
      </c>
      <c r="M295" s="87"/>
      <c r="N295" s="87"/>
      <c r="O295" s="87"/>
      <c r="P295" s="87"/>
      <c r="Q295" s="87"/>
      <c r="R295" s="87"/>
      <c r="S295" s="87"/>
      <c r="T295" s="87"/>
      <c r="U295" s="79"/>
      <c r="V295" s="79"/>
      <c r="W295" s="79"/>
      <c r="X295" s="79"/>
      <c r="Y295" s="79"/>
      <c r="Z295" s="79"/>
      <c r="AA295" s="79"/>
      <c r="AB295" s="88" t="s">
        <v>19</v>
      </c>
      <c r="AC295" s="106" t="str">
        <f t="shared" si="26"/>
        <v>A</v>
      </c>
      <c r="AD295" s="107" t="e">
        <f t="shared" si="27"/>
        <v>#N/A</v>
      </c>
    </row>
    <row r="296" spans="1:30" ht="15.75">
      <c r="A296" s="65">
        <v>41</v>
      </c>
      <c r="B296" s="82"/>
      <c r="C296" s="96">
        <f t="shared" si="24"/>
      </c>
      <c r="D296" s="84"/>
      <c r="E296" s="86"/>
      <c r="F296" s="86"/>
      <c r="G296" s="65"/>
      <c r="H296" s="65"/>
      <c r="I296" s="65"/>
      <c r="J296" s="65"/>
      <c r="K296" s="87"/>
      <c r="L296" s="104" t="e">
        <f t="shared" si="25"/>
        <v>#DIV/0!</v>
      </c>
      <c r="M296" s="87"/>
      <c r="N296" s="87"/>
      <c r="O296" s="87"/>
      <c r="P296" s="87"/>
      <c r="Q296" s="87"/>
      <c r="R296" s="87"/>
      <c r="S296" s="87"/>
      <c r="T296" s="87"/>
      <c r="U296" s="79"/>
      <c r="V296" s="79"/>
      <c r="W296" s="79"/>
      <c r="X296" s="79"/>
      <c r="Y296" s="79"/>
      <c r="Z296" s="79"/>
      <c r="AA296" s="79"/>
      <c r="AB296" s="88" t="s">
        <v>19</v>
      </c>
      <c r="AC296" s="106" t="str">
        <f t="shared" si="26"/>
        <v>A</v>
      </c>
      <c r="AD296" s="107" t="e">
        <f t="shared" si="27"/>
        <v>#N/A</v>
      </c>
    </row>
    <row r="297" spans="1:30" ht="15.75">
      <c r="A297" s="65">
        <v>42</v>
      </c>
      <c r="B297" s="82"/>
      <c r="C297" s="96">
        <f t="shared" si="24"/>
      </c>
      <c r="D297" s="84"/>
      <c r="E297" s="86"/>
      <c r="F297" s="86"/>
      <c r="G297" s="65"/>
      <c r="H297" s="65"/>
      <c r="I297" s="65"/>
      <c r="J297" s="65"/>
      <c r="K297" s="87"/>
      <c r="L297" s="104" t="e">
        <f t="shared" si="25"/>
        <v>#DIV/0!</v>
      </c>
      <c r="M297" s="87"/>
      <c r="N297" s="87"/>
      <c r="O297" s="87"/>
      <c r="P297" s="87"/>
      <c r="Q297" s="87"/>
      <c r="R297" s="87"/>
      <c r="S297" s="87"/>
      <c r="T297" s="87"/>
      <c r="U297" s="79"/>
      <c r="V297" s="79"/>
      <c r="W297" s="79"/>
      <c r="X297" s="79"/>
      <c r="Y297" s="79"/>
      <c r="Z297" s="79"/>
      <c r="AA297" s="79"/>
      <c r="AB297" s="88" t="s">
        <v>19</v>
      </c>
      <c r="AC297" s="106" t="str">
        <f t="shared" si="26"/>
        <v>A</v>
      </c>
      <c r="AD297" s="107" t="e">
        <f t="shared" si="27"/>
        <v>#N/A</v>
      </c>
    </row>
    <row r="298" spans="1:30" ht="15.75">
      <c r="A298" s="65">
        <v>43</v>
      </c>
      <c r="B298" s="82"/>
      <c r="C298" s="96">
        <f t="shared" si="24"/>
      </c>
      <c r="D298" s="84"/>
      <c r="E298" s="65"/>
      <c r="F298" s="86"/>
      <c r="G298" s="65"/>
      <c r="H298" s="65"/>
      <c r="I298" s="65"/>
      <c r="J298" s="65"/>
      <c r="K298" s="87"/>
      <c r="L298" s="104" t="e">
        <f t="shared" si="25"/>
        <v>#DIV/0!</v>
      </c>
      <c r="M298" s="87"/>
      <c r="N298" s="87"/>
      <c r="O298" s="87"/>
      <c r="P298" s="87"/>
      <c r="Q298" s="87"/>
      <c r="R298" s="87"/>
      <c r="S298" s="87"/>
      <c r="T298" s="87"/>
      <c r="U298" s="79"/>
      <c r="V298" s="79"/>
      <c r="W298" s="79"/>
      <c r="X298" s="79"/>
      <c r="Y298" s="79"/>
      <c r="Z298" s="79"/>
      <c r="AA298" s="79"/>
      <c r="AB298" s="88" t="s">
        <v>19</v>
      </c>
      <c r="AC298" s="106" t="str">
        <f t="shared" si="26"/>
        <v>A</v>
      </c>
      <c r="AD298" s="107" t="e">
        <f t="shared" si="27"/>
        <v>#N/A</v>
      </c>
    </row>
    <row r="299" spans="1:30" ht="15.75">
      <c r="A299" s="65">
        <v>44</v>
      </c>
      <c r="B299" s="82"/>
      <c r="C299" s="96">
        <f t="shared" si="24"/>
      </c>
      <c r="D299" s="84"/>
      <c r="E299" s="65"/>
      <c r="F299" s="86"/>
      <c r="G299" s="65"/>
      <c r="H299" s="65"/>
      <c r="I299" s="65"/>
      <c r="J299" s="65"/>
      <c r="K299" s="87"/>
      <c r="L299" s="104" t="e">
        <f t="shared" si="25"/>
        <v>#DIV/0!</v>
      </c>
      <c r="M299" s="87"/>
      <c r="N299" s="87"/>
      <c r="O299" s="87"/>
      <c r="P299" s="87"/>
      <c r="Q299" s="87"/>
      <c r="R299" s="87"/>
      <c r="S299" s="87"/>
      <c r="T299" s="87"/>
      <c r="U299" s="79"/>
      <c r="V299" s="79"/>
      <c r="W299" s="79"/>
      <c r="X299" s="79"/>
      <c r="Y299" s="79"/>
      <c r="Z299" s="79"/>
      <c r="AA299" s="79"/>
      <c r="AB299" s="88" t="s">
        <v>19</v>
      </c>
      <c r="AC299" s="106" t="str">
        <f t="shared" si="26"/>
        <v>A</v>
      </c>
      <c r="AD299" s="107" t="e">
        <f t="shared" si="27"/>
        <v>#N/A</v>
      </c>
    </row>
    <row r="300" spans="1:30" ht="15.75">
      <c r="A300" s="65">
        <v>45</v>
      </c>
      <c r="B300" s="82"/>
      <c r="C300" s="96">
        <f t="shared" si="24"/>
      </c>
      <c r="D300" s="84"/>
      <c r="E300" s="86"/>
      <c r="F300" s="65"/>
      <c r="G300" s="65"/>
      <c r="H300" s="65"/>
      <c r="I300" s="65"/>
      <c r="J300" s="65"/>
      <c r="K300" s="87"/>
      <c r="L300" s="104" t="e">
        <f t="shared" si="25"/>
        <v>#DIV/0!</v>
      </c>
      <c r="M300" s="87"/>
      <c r="N300" s="87"/>
      <c r="O300" s="87"/>
      <c r="P300" s="87"/>
      <c r="Q300" s="87"/>
      <c r="R300" s="87"/>
      <c r="S300" s="87"/>
      <c r="T300" s="87"/>
      <c r="U300" s="79"/>
      <c r="V300" s="79"/>
      <c r="W300" s="79"/>
      <c r="X300" s="79"/>
      <c r="Y300" s="79"/>
      <c r="Z300" s="79"/>
      <c r="AA300" s="79"/>
      <c r="AB300" s="88" t="s">
        <v>19</v>
      </c>
      <c r="AC300" s="106" t="str">
        <f t="shared" si="26"/>
        <v>A</v>
      </c>
      <c r="AD300" s="107" t="e">
        <f t="shared" si="27"/>
        <v>#N/A</v>
      </c>
    </row>
    <row r="301" spans="1:30" ht="15.75">
      <c r="A301" s="65">
        <v>46</v>
      </c>
      <c r="B301" s="82"/>
      <c r="C301" s="83">
        <f>PROPER(B301)</f>
      </c>
      <c r="D301" s="84"/>
      <c r="E301" s="65"/>
      <c r="F301" s="86"/>
      <c r="G301" s="65"/>
      <c r="H301" s="65"/>
      <c r="I301" s="65"/>
      <c r="J301" s="65"/>
      <c r="K301" s="87"/>
      <c r="L301" s="104" t="e">
        <f t="shared" si="25"/>
        <v>#DIV/0!</v>
      </c>
      <c r="M301" s="87"/>
      <c r="N301" s="87"/>
      <c r="O301" s="87"/>
      <c r="P301" s="87"/>
      <c r="Q301" s="87"/>
      <c r="R301" s="87"/>
      <c r="S301" s="87"/>
      <c r="T301" s="87"/>
      <c r="U301" s="79"/>
      <c r="V301" s="79"/>
      <c r="W301" s="79"/>
      <c r="X301" s="79"/>
      <c r="Y301" s="79"/>
      <c r="Z301" s="79"/>
      <c r="AA301" s="79"/>
      <c r="AB301" s="88" t="s">
        <v>19</v>
      </c>
      <c r="AC301" s="106" t="str">
        <f t="shared" si="26"/>
        <v>A</v>
      </c>
      <c r="AD301" s="107" t="e">
        <f t="shared" si="27"/>
        <v>#N/A</v>
      </c>
    </row>
    <row r="302" spans="1:30" ht="15.75">
      <c r="A302" s="65">
        <v>47</v>
      </c>
      <c r="B302" s="82"/>
      <c r="C302" s="83">
        <f>PROPER(B302)</f>
      </c>
      <c r="D302" s="84"/>
      <c r="E302" s="86"/>
      <c r="F302" s="65"/>
      <c r="G302" s="65"/>
      <c r="H302" s="65"/>
      <c r="I302" s="65"/>
      <c r="J302" s="65"/>
      <c r="K302" s="87"/>
      <c r="L302" s="104" t="e">
        <f t="shared" si="25"/>
        <v>#DIV/0!</v>
      </c>
      <c r="M302" s="87"/>
      <c r="N302" s="87"/>
      <c r="O302" s="87"/>
      <c r="P302" s="87"/>
      <c r="Q302" s="87"/>
      <c r="R302" s="87"/>
      <c r="S302" s="87"/>
      <c r="T302" s="87"/>
      <c r="U302" s="79"/>
      <c r="V302" s="79"/>
      <c r="W302" s="79"/>
      <c r="X302" s="79"/>
      <c r="Y302" s="79"/>
      <c r="Z302" s="79"/>
      <c r="AA302" s="79"/>
      <c r="AB302" s="88" t="s">
        <v>19</v>
      </c>
      <c r="AC302" s="106" t="str">
        <f t="shared" si="26"/>
        <v>A</v>
      </c>
      <c r="AD302" s="107" t="e">
        <f t="shared" si="27"/>
        <v>#N/A</v>
      </c>
    </row>
    <row r="303" spans="1:30" ht="15.75">
      <c r="A303" s="65">
        <v>48</v>
      </c>
      <c r="B303" s="82"/>
      <c r="C303" s="83">
        <f>PROPER(B303)</f>
      </c>
      <c r="D303" s="84"/>
      <c r="E303" s="86"/>
      <c r="F303" s="65"/>
      <c r="G303" s="65"/>
      <c r="H303" s="65"/>
      <c r="I303" s="65"/>
      <c r="J303" s="65"/>
      <c r="K303" s="87"/>
      <c r="L303" s="104" t="e">
        <f t="shared" si="25"/>
        <v>#DIV/0!</v>
      </c>
      <c r="M303" s="87"/>
      <c r="N303" s="87"/>
      <c r="O303" s="87"/>
      <c r="P303" s="87"/>
      <c r="Q303" s="87"/>
      <c r="R303" s="87"/>
      <c r="S303" s="87"/>
      <c r="T303" s="87"/>
      <c r="U303" s="79"/>
      <c r="V303" s="79"/>
      <c r="W303" s="79"/>
      <c r="X303" s="79"/>
      <c r="Y303" s="79"/>
      <c r="Z303" s="79"/>
      <c r="AA303" s="79"/>
      <c r="AB303" s="88" t="s">
        <v>19</v>
      </c>
      <c r="AC303" s="106" t="str">
        <f t="shared" si="26"/>
        <v>A</v>
      </c>
      <c r="AD303" s="107" t="e">
        <f t="shared" si="27"/>
        <v>#N/A</v>
      </c>
    </row>
    <row r="304" spans="1:30" ht="15.75">
      <c r="A304" s="65">
        <v>49</v>
      </c>
      <c r="B304" s="82"/>
      <c r="C304" s="83">
        <f>PROPER(B304)</f>
      </c>
      <c r="D304" s="84"/>
      <c r="E304" s="86"/>
      <c r="F304" s="65"/>
      <c r="G304" s="65"/>
      <c r="H304" s="65"/>
      <c r="I304" s="65"/>
      <c r="J304" s="65"/>
      <c r="K304" s="87"/>
      <c r="L304" s="104" t="e">
        <f t="shared" si="25"/>
        <v>#DIV/0!</v>
      </c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8" t="s">
        <v>19</v>
      </c>
      <c r="AC304" s="106" t="str">
        <f>IF(OR(K304="III",M304="III",P304="III",Q304="III",T304="III",U304="III",V304="III",W304="III",X304="III",Y304="III",Z304="III",AA304="III"),"C",(IF(OR(K304="II",M304="II",P304="II",Q304="II",T304="II",U304="II",V304="II",W304="II",X304="II",Y304="II",Z304="II",AA304="II"),"B","A")))</f>
        <v>A</v>
      </c>
      <c r="AD304" s="107" t="e">
        <f t="shared" si="27"/>
        <v>#N/A</v>
      </c>
    </row>
    <row r="305" spans="5:30" ht="21.75" customHeight="1">
      <c r="E305" s="93">
        <f>COUNT(E256:E299,E300:E304)</f>
        <v>15</v>
      </c>
      <c r="F305" s="93">
        <f>COUNT(F256:F299,F300:F304)</f>
        <v>23</v>
      </c>
      <c r="G305" s="93">
        <f>COUNTIF($K256:$K299:$K300:$K304,"I")</f>
        <v>36</v>
      </c>
      <c r="H305" s="93">
        <f>COUNTIF($K256:$K299:$K300:$K304,"II")</f>
        <v>2</v>
      </c>
      <c r="I305" s="93">
        <f>COUNTIF($K256:$K299:$K300:$K304,"III")</f>
        <v>0</v>
      </c>
      <c r="J305" s="93">
        <f>COUNTIF($K256:$K299:$K300:$K304,"IV")</f>
        <v>0</v>
      </c>
      <c r="K305" s="93">
        <f>COUNTIF($K256:$K299:$K300:$K304,"")</f>
        <v>11</v>
      </c>
      <c r="L305" s="112"/>
      <c r="M305" s="94">
        <f aca="true" t="shared" si="28" ref="M305:AA305">COUNTA(M256:M299,M300:M304)</f>
        <v>0</v>
      </c>
      <c r="N305" s="94">
        <f t="shared" si="28"/>
        <v>0</v>
      </c>
      <c r="O305" s="94">
        <f t="shared" si="28"/>
        <v>0</v>
      </c>
      <c r="P305" s="94">
        <f t="shared" si="28"/>
        <v>1</v>
      </c>
      <c r="Q305" s="94">
        <f t="shared" si="28"/>
        <v>2</v>
      </c>
      <c r="R305" s="94">
        <f t="shared" si="28"/>
        <v>0</v>
      </c>
      <c r="S305" s="94">
        <f t="shared" si="28"/>
        <v>0</v>
      </c>
      <c r="T305" s="94">
        <f t="shared" si="28"/>
        <v>0</v>
      </c>
      <c r="U305" s="94">
        <f t="shared" si="28"/>
        <v>0</v>
      </c>
      <c r="V305" s="94">
        <f t="shared" si="28"/>
        <v>0</v>
      </c>
      <c r="W305" s="94">
        <f t="shared" si="28"/>
        <v>0</v>
      </c>
      <c r="X305" s="94">
        <f t="shared" si="28"/>
        <v>0</v>
      </c>
      <c r="Y305" s="94">
        <f t="shared" si="28"/>
        <v>0</v>
      </c>
      <c r="Z305" s="94">
        <f t="shared" si="28"/>
        <v>0</v>
      </c>
      <c r="AA305" s="94">
        <f t="shared" si="28"/>
        <v>0</v>
      </c>
      <c r="AB305" s="94">
        <f>COUNTIF($AC256:AC299:$AC300:AC304,"A")</f>
        <v>44</v>
      </c>
      <c r="AC305" s="94">
        <f>COUNTIF($AC256:AC299:$AC300:AC304,"B")</f>
        <v>5</v>
      </c>
      <c r="AD305" s="94">
        <f>COUNTIF(AC256:AC299:AC300:AC304,"C")</f>
        <v>0</v>
      </c>
    </row>
    <row r="306" spans="14:18" ht="15.75">
      <c r="N306" s="94"/>
      <c r="Q306" s="94"/>
      <c r="R306" s="94"/>
    </row>
    <row r="311" spans="1:4" ht="15.75" customHeight="1">
      <c r="A311" s="144" t="s">
        <v>353</v>
      </c>
      <c r="B311" s="144"/>
      <c r="C311" s="144"/>
      <c r="D311" s="144"/>
    </row>
    <row r="312" spans="1:30" ht="15.75" customHeight="1">
      <c r="A312" s="136" t="s">
        <v>3</v>
      </c>
      <c r="B312" s="62"/>
      <c r="C312" s="139" t="s">
        <v>4</v>
      </c>
      <c r="D312" s="140"/>
      <c r="E312" s="143" t="s">
        <v>5</v>
      </c>
      <c r="F312" s="142"/>
      <c r="G312" s="64"/>
      <c r="H312" s="160" t="s">
        <v>6</v>
      </c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41"/>
      <c r="AB312" s="149" t="s">
        <v>7</v>
      </c>
      <c r="AC312" s="149"/>
      <c r="AD312" s="149"/>
    </row>
    <row r="313" spans="1:30" ht="18" customHeight="1">
      <c r="A313" s="137"/>
      <c r="B313" s="66"/>
      <c r="C313" s="139"/>
      <c r="D313" s="140"/>
      <c r="E313" s="142" t="s">
        <v>8</v>
      </c>
      <c r="F313" s="142" t="s">
        <v>9</v>
      </c>
      <c r="G313" s="64"/>
      <c r="H313" s="155" t="s">
        <v>21</v>
      </c>
      <c r="I313" s="162"/>
      <c r="J313" s="162"/>
      <c r="K313" s="162"/>
      <c r="L313" s="150"/>
      <c r="M313" s="143" t="s">
        <v>11</v>
      </c>
      <c r="N313" s="68"/>
      <c r="O313" s="68"/>
      <c r="P313" s="156" t="s">
        <v>18</v>
      </c>
      <c r="Q313" s="146" t="s">
        <v>10</v>
      </c>
      <c r="R313" s="68"/>
      <c r="S313" s="70"/>
      <c r="T313" s="148" t="s">
        <v>13</v>
      </c>
      <c r="U313" s="148" t="s">
        <v>103</v>
      </c>
      <c r="V313" s="148" t="s">
        <v>104</v>
      </c>
      <c r="W313" s="151" t="s">
        <v>42</v>
      </c>
      <c r="X313" s="151" t="s">
        <v>105</v>
      </c>
      <c r="Y313" s="148" t="s">
        <v>106</v>
      </c>
      <c r="Z313" s="151" t="s">
        <v>107</v>
      </c>
      <c r="AA313" s="158" t="s">
        <v>108</v>
      </c>
      <c r="AB313" s="153" t="s">
        <v>14</v>
      </c>
      <c r="AC313" s="154"/>
      <c r="AD313" s="142" t="s">
        <v>12</v>
      </c>
    </row>
    <row r="314" spans="1:30" ht="45" customHeight="1">
      <c r="A314" s="138"/>
      <c r="B314" s="71"/>
      <c r="C314" s="139"/>
      <c r="D314" s="140"/>
      <c r="E314" s="142"/>
      <c r="F314" s="142"/>
      <c r="G314" s="64" t="s">
        <v>32</v>
      </c>
      <c r="H314" s="69" t="s">
        <v>114</v>
      </c>
      <c r="I314" s="69" t="s">
        <v>115</v>
      </c>
      <c r="J314" s="64" t="s">
        <v>23</v>
      </c>
      <c r="K314" s="72" t="s">
        <v>116</v>
      </c>
      <c r="L314" s="64" t="s">
        <v>117</v>
      </c>
      <c r="M314" s="142"/>
      <c r="N314" s="69" t="s">
        <v>94</v>
      </c>
      <c r="O314" s="64" t="s">
        <v>93</v>
      </c>
      <c r="P314" s="142"/>
      <c r="Q314" s="147"/>
      <c r="R314" s="69" t="s">
        <v>92</v>
      </c>
      <c r="S314" s="73" t="s">
        <v>93</v>
      </c>
      <c r="T314" s="142"/>
      <c r="U314" s="142"/>
      <c r="V314" s="142"/>
      <c r="W314" s="152"/>
      <c r="X314" s="152"/>
      <c r="Y314" s="142"/>
      <c r="Z314" s="157"/>
      <c r="AA314" s="159"/>
      <c r="AB314" s="153"/>
      <c r="AC314" s="154"/>
      <c r="AD314" s="142"/>
    </row>
    <row r="315" spans="1:32" ht="15.75">
      <c r="A315" s="74">
        <v>1</v>
      </c>
      <c r="B315" s="75" t="s">
        <v>354</v>
      </c>
      <c r="C315" s="96" t="str">
        <f aca="true" t="shared" si="29" ref="C315:C357">PROPER(B315)</f>
        <v>Bùi Nhật Khánh</v>
      </c>
      <c r="D315" s="77"/>
      <c r="E315" s="86">
        <v>43216</v>
      </c>
      <c r="F315" s="86"/>
      <c r="G315" s="74"/>
      <c r="H315" s="74">
        <v>105</v>
      </c>
      <c r="I315" s="74">
        <v>23.2</v>
      </c>
      <c r="J315" s="74">
        <v>4</v>
      </c>
      <c r="K315" s="79" t="s">
        <v>24</v>
      </c>
      <c r="L315" s="104">
        <f aca="true" t="shared" si="30" ref="L315:L366">I315*10000/(H315*H315)</f>
        <v>21.04308390022676</v>
      </c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88" t="s">
        <v>19</v>
      </c>
      <c r="AC315" s="106" t="str">
        <f>IF(OR(K315="III",M315="III",P315="III",Q315="III",T315="III",U315="III",V315="III",W315="III",X315="III",Y315="III",Z315="III",AA315="III"),"C",(IF(OR(K315="II",M315="II",P315="II",Q315="II",T315="II",U315="II",V315="II",W315="II",X315="II",Y315="II",Z315="II",AA315="II"),"B","A")))</f>
        <v>C</v>
      </c>
      <c r="AD315" s="107" t="str">
        <f>VLOOKUP(J315,$AE$131:$AF$148,2,0)</f>
        <v>Béo phì</v>
      </c>
      <c r="AE315" s="61">
        <v>1</v>
      </c>
      <c r="AF315" s="61" t="s">
        <v>20</v>
      </c>
    </row>
    <row r="316" spans="1:32" ht="15.75">
      <c r="A316" s="65">
        <v>2</v>
      </c>
      <c r="B316" s="82" t="s">
        <v>355</v>
      </c>
      <c r="C316" s="96" t="str">
        <f t="shared" si="29"/>
        <v>Nguyễn Đức Trọng</v>
      </c>
      <c r="D316" s="84"/>
      <c r="E316" s="86">
        <v>43443</v>
      </c>
      <c r="F316" s="86"/>
      <c r="G316" s="65"/>
      <c r="H316" s="65">
        <v>103</v>
      </c>
      <c r="I316" s="65">
        <v>19</v>
      </c>
      <c r="J316" s="65">
        <v>4</v>
      </c>
      <c r="K316" s="87" t="s">
        <v>24</v>
      </c>
      <c r="L316" s="104">
        <f t="shared" si="30"/>
        <v>17.90932227354133</v>
      </c>
      <c r="M316" s="87"/>
      <c r="N316" s="87"/>
      <c r="O316" s="87"/>
      <c r="P316" s="87"/>
      <c r="Q316" s="87"/>
      <c r="R316" s="87"/>
      <c r="S316" s="87"/>
      <c r="T316" s="87"/>
      <c r="U316" s="79"/>
      <c r="V316" s="79"/>
      <c r="W316" s="79"/>
      <c r="X316" s="79"/>
      <c r="Y316" s="79"/>
      <c r="Z316" s="79"/>
      <c r="AA316" s="79"/>
      <c r="AB316" s="88" t="s">
        <v>19</v>
      </c>
      <c r="AC316" s="106" t="str">
        <f aca="true" t="shared" si="31" ref="AC316:AC366">IF(OR(K316="III",M316="III",P316="III",Q316="III",T316="III",U316="III",V316="III",W316="III",X316="III",Y316="III",Z316="III",AA316="III"),"C",(IF(OR(K316="II",M316="II",P316="II",Q316="II",T316="II",U316="II",V316="II",W316="II",X316="II",Y316="II",Z316="II",AA316="II"),"B","A")))</f>
        <v>C</v>
      </c>
      <c r="AD316" s="107" t="str">
        <f>VLOOKUP(J316,$AE$131:$AF$148,2,0)</f>
        <v>Béo phì</v>
      </c>
      <c r="AE316" s="61">
        <v>2</v>
      </c>
      <c r="AF316" s="61" t="s">
        <v>149</v>
      </c>
    </row>
    <row r="317" spans="1:32" ht="15.75">
      <c r="A317" s="65">
        <v>3</v>
      </c>
      <c r="B317" s="82" t="s">
        <v>356</v>
      </c>
      <c r="C317" s="96" t="str">
        <f t="shared" si="29"/>
        <v>Huỳnh Trọng Nhân</v>
      </c>
      <c r="D317" s="84"/>
      <c r="E317" s="86">
        <v>43439</v>
      </c>
      <c r="F317" s="65"/>
      <c r="G317" s="65"/>
      <c r="H317" s="65">
        <v>97</v>
      </c>
      <c r="I317" s="65">
        <v>14.2</v>
      </c>
      <c r="J317" s="65">
        <v>9</v>
      </c>
      <c r="K317" s="87" t="s">
        <v>25</v>
      </c>
      <c r="L317" s="104">
        <f t="shared" si="30"/>
        <v>15.091933255393771</v>
      </c>
      <c r="M317" s="87"/>
      <c r="N317" s="87"/>
      <c r="O317" s="87"/>
      <c r="P317" s="87"/>
      <c r="Q317" s="87"/>
      <c r="R317" s="87"/>
      <c r="S317" s="87"/>
      <c r="T317" s="87"/>
      <c r="U317" s="79"/>
      <c r="V317" s="79"/>
      <c r="W317" s="79"/>
      <c r="X317" s="79"/>
      <c r="Y317" s="79"/>
      <c r="Z317" s="79"/>
      <c r="AA317" s="79"/>
      <c r="AB317" s="88" t="s">
        <v>19</v>
      </c>
      <c r="AC317" s="106" t="str">
        <f t="shared" si="31"/>
        <v>B</v>
      </c>
      <c r="AD317" s="107" t="str">
        <f>VLOOKUP(J317,$AE$131:$AF$148,2,0)</f>
        <v>Suy dinh dưỡng chiều cao</v>
      </c>
      <c r="AE317" s="61">
        <v>3</v>
      </c>
      <c r="AF317" s="61" t="s">
        <v>151</v>
      </c>
    </row>
    <row r="318" spans="1:32" ht="15.75">
      <c r="A318" s="65">
        <v>4</v>
      </c>
      <c r="B318" s="82" t="s">
        <v>357</v>
      </c>
      <c r="C318" s="96" t="str">
        <f t="shared" si="29"/>
        <v>Tăng Tú Ngọc</v>
      </c>
      <c r="D318" s="84"/>
      <c r="E318" s="86"/>
      <c r="F318" s="86">
        <v>43130</v>
      </c>
      <c r="G318" s="65"/>
      <c r="H318" s="65">
        <v>105</v>
      </c>
      <c r="I318" s="65">
        <v>20</v>
      </c>
      <c r="J318" s="65">
        <v>6</v>
      </c>
      <c r="K318" s="87" t="s">
        <v>25</v>
      </c>
      <c r="L318" s="104">
        <f t="shared" si="30"/>
        <v>18.140589569160998</v>
      </c>
      <c r="M318" s="87"/>
      <c r="N318" s="87"/>
      <c r="O318" s="87"/>
      <c r="P318" s="87"/>
      <c r="Q318" s="87"/>
      <c r="R318" s="87"/>
      <c r="S318" s="87"/>
      <c r="T318" s="87"/>
      <c r="U318" s="79"/>
      <c r="V318" s="79"/>
      <c r="W318" s="79"/>
      <c r="X318" s="79"/>
      <c r="Y318" s="79"/>
      <c r="Z318" s="79"/>
      <c r="AA318" s="79"/>
      <c r="AB318" s="88" t="s">
        <v>19</v>
      </c>
      <c r="AC318" s="106" t="str">
        <f t="shared" si="31"/>
        <v>B</v>
      </c>
      <c r="AD318" s="107" t="str">
        <f>VLOOKUP(J318,$AE$131:$AF$148,2,0)</f>
        <v>Thừa cân</v>
      </c>
      <c r="AE318" s="61">
        <v>4</v>
      </c>
      <c r="AF318" s="61" t="s">
        <v>140</v>
      </c>
    </row>
    <row r="319" spans="1:32" ht="15.75">
      <c r="A319" s="65">
        <v>5</v>
      </c>
      <c r="B319" s="82" t="s">
        <v>358</v>
      </c>
      <c r="C319" s="96" t="str">
        <f t="shared" si="29"/>
        <v>Lê Nguyễn Ngọc Thu</v>
      </c>
      <c r="D319" s="84"/>
      <c r="E319" s="86"/>
      <c r="F319" s="86">
        <v>43345</v>
      </c>
      <c r="G319" s="65"/>
      <c r="H319" s="65">
        <v>100</v>
      </c>
      <c r="I319" s="65">
        <v>18</v>
      </c>
      <c r="J319" s="65">
        <v>6</v>
      </c>
      <c r="K319" s="87" t="s">
        <v>25</v>
      </c>
      <c r="L319" s="104">
        <f t="shared" si="30"/>
        <v>18</v>
      </c>
      <c r="M319" s="87"/>
      <c r="N319" s="87"/>
      <c r="O319" s="87"/>
      <c r="P319" s="87"/>
      <c r="Q319" s="87"/>
      <c r="R319" s="87"/>
      <c r="S319" s="87"/>
      <c r="T319" s="87"/>
      <c r="U319" s="79"/>
      <c r="V319" s="79"/>
      <c r="W319" s="79"/>
      <c r="X319" s="79"/>
      <c r="Y319" s="79"/>
      <c r="Z319" s="79"/>
      <c r="AA319" s="79"/>
      <c r="AB319" s="88" t="s">
        <v>19</v>
      </c>
      <c r="AC319" s="106" t="str">
        <f t="shared" si="31"/>
        <v>B</v>
      </c>
      <c r="AD319" s="107" t="str">
        <f>VLOOKUP(J319,$AE$131:$AF$148,2,0)</f>
        <v>Thừa cân</v>
      </c>
      <c r="AE319" s="61">
        <v>5</v>
      </c>
      <c r="AF319" s="61" t="s">
        <v>22</v>
      </c>
    </row>
    <row r="320" spans="1:32" ht="15.75">
      <c r="A320" s="65">
        <v>6</v>
      </c>
      <c r="B320" s="82" t="s">
        <v>359</v>
      </c>
      <c r="C320" s="96" t="str">
        <f t="shared" si="29"/>
        <v>Nguyễn Quốc Toàn</v>
      </c>
      <c r="D320" s="84"/>
      <c r="E320" s="86">
        <v>43357</v>
      </c>
      <c r="F320" s="65"/>
      <c r="G320" s="65"/>
      <c r="H320" s="65">
        <v>100</v>
      </c>
      <c r="I320" s="65">
        <v>18</v>
      </c>
      <c r="J320" s="65">
        <v>6</v>
      </c>
      <c r="K320" s="87" t="s">
        <v>25</v>
      </c>
      <c r="L320" s="104">
        <f t="shared" si="30"/>
        <v>18</v>
      </c>
      <c r="M320" s="87"/>
      <c r="N320" s="87"/>
      <c r="O320" s="87"/>
      <c r="P320" s="87"/>
      <c r="Q320" s="87"/>
      <c r="R320" s="87"/>
      <c r="S320" s="87"/>
      <c r="T320" s="87"/>
      <c r="U320" s="79"/>
      <c r="V320" s="79"/>
      <c r="W320" s="79"/>
      <c r="X320" s="79"/>
      <c r="Y320" s="79"/>
      <c r="Z320" s="79"/>
      <c r="AA320" s="79"/>
      <c r="AB320" s="88" t="s">
        <v>19</v>
      </c>
      <c r="AC320" s="106" t="str">
        <f t="shared" si="31"/>
        <v>B</v>
      </c>
      <c r="AD320" s="107" t="str">
        <f>VLOOKUP(J320,$AE$315:$AG$333,2,0)</f>
        <v>Thừa cân</v>
      </c>
      <c r="AE320" s="61">
        <v>6</v>
      </c>
      <c r="AF320" s="61" t="s">
        <v>139</v>
      </c>
    </row>
    <row r="321" spans="1:32" ht="15.75">
      <c r="A321" s="65">
        <v>7</v>
      </c>
      <c r="B321" s="82" t="s">
        <v>360</v>
      </c>
      <c r="C321" s="96" t="str">
        <f t="shared" si="29"/>
        <v>Lâm Phúc Hậu</v>
      </c>
      <c r="D321" s="84"/>
      <c r="E321" s="86">
        <v>43343</v>
      </c>
      <c r="F321" s="65"/>
      <c r="G321" s="65"/>
      <c r="H321" s="65">
        <v>111</v>
      </c>
      <c r="I321" s="65">
        <v>25</v>
      </c>
      <c r="J321" s="65">
        <v>4</v>
      </c>
      <c r="K321" s="87" t="s">
        <v>24</v>
      </c>
      <c r="L321" s="104">
        <f t="shared" si="30"/>
        <v>20.29056083110137</v>
      </c>
      <c r="M321" s="87"/>
      <c r="N321" s="87"/>
      <c r="O321" s="87"/>
      <c r="P321" s="87"/>
      <c r="Q321" s="87"/>
      <c r="R321" s="87"/>
      <c r="S321" s="87"/>
      <c r="T321" s="87"/>
      <c r="U321" s="79"/>
      <c r="V321" s="79"/>
      <c r="W321" s="79"/>
      <c r="X321" s="79"/>
      <c r="Y321" s="79"/>
      <c r="Z321" s="79"/>
      <c r="AA321" s="79"/>
      <c r="AB321" s="88" t="s">
        <v>19</v>
      </c>
      <c r="AC321" s="106" t="str">
        <f t="shared" si="31"/>
        <v>C</v>
      </c>
      <c r="AD321" s="107" t="str">
        <f aca="true" t="shared" si="32" ref="AD321:AD366">VLOOKUP(J321,$AE$315:$AG$333,2,0)</f>
        <v>Béo phì</v>
      </c>
      <c r="AE321" s="61">
        <v>7</v>
      </c>
      <c r="AF321" s="61" t="s">
        <v>138</v>
      </c>
    </row>
    <row r="322" spans="1:32" ht="18" customHeight="1">
      <c r="A322" s="65">
        <v>8</v>
      </c>
      <c r="B322" s="82" t="s">
        <v>361</v>
      </c>
      <c r="C322" s="96" t="str">
        <f t="shared" si="29"/>
        <v>Nguyễn Minh Đăng</v>
      </c>
      <c r="D322" s="84"/>
      <c r="E322" s="86">
        <v>43196</v>
      </c>
      <c r="F322" s="86"/>
      <c r="G322" s="65"/>
      <c r="H322" s="65">
        <v>111</v>
      </c>
      <c r="I322" s="65">
        <v>32.6</v>
      </c>
      <c r="J322" s="65">
        <v>4</v>
      </c>
      <c r="K322" s="87" t="s">
        <v>24</v>
      </c>
      <c r="L322" s="104">
        <f t="shared" si="30"/>
        <v>26.458891323756188</v>
      </c>
      <c r="M322" s="87"/>
      <c r="N322" s="87"/>
      <c r="O322" s="87"/>
      <c r="P322" s="87"/>
      <c r="Q322" s="87"/>
      <c r="R322" s="87"/>
      <c r="S322" s="87"/>
      <c r="T322" s="87"/>
      <c r="U322" s="79"/>
      <c r="V322" s="79"/>
      <c r="W322" s="79"/>
      <c r="X322" s="79"/>
      <c r="Y322" s="79"/>
      <c r="Z322" s="79"/>
      <c r="AA322" s="79"/>
      <c r="AB322" s="88" t="s">
        <v>19</v>
      </c>
      <c r="AC322" s="106" t="str">
        <f t="shared" si="31"/>
        <v>C</v>
      </c>
      <c r="AD322" s="107" t="str">
        <f t="shared" si="32"/>
        <v>Béo phì</v>
      </c>
      <c r="AE322" s="61">
        <v>8</v>
      </c>
      <c r="AF322" s="61" t="s">
        <v>141</v>
      </c>
    </row>
    <row r="323" spans="1:32" ht="15.75" customHeight="1">
      <c r="A323" s="65">
        <v>9</v>
      </c>
      <c r="B323" s="82" t="s">
        <v>362</v>
      </c>
      <c r="C323" s="96" t="str">
        <f t="shared" si="29"/>
        <v>Hồ Sỹ Thành</v>
      </c>
      <c r="D323" s="84"/>
      <c r="E323" s="86">
        <v>43177</v>
      </c>
      <c r="F323" s="65"/>
      <c r="G323" s="65"/>
      <c r="H323" s="65">
        <v>105</v>
      </c>
      <c r="I323" s="65">
        <v>23</v>
      </c>
      <c r="J323" s="65">
        <v>4</v>
      </c>
      <c r="K323" s="87" t="s">
        <v>24</v>
      </c>
      <c r="L323" s="104">
        <f t="shared" si="30"/>
        <v>20.861678004535147</v>
      </c>
      <c r="M323" s="87"/>
      <c r="N323" s="87"/>
      <c r="O323" s="87"/>
      <c r="P323" s="87"/>
      <c r="Q323" s="87"/>
      <c r="R323" s="87"/>
      <c r="S323" s="87"/>
      <c r="T323" s="87"/>
      <c r="U323" s="79"/>
      <c r="V323" s="79"/>
      <c r="W323" s="79"/>
      <c r="X323" s="79"/>
      <c r="Y323" s="79"/>
      <c r="Z323" s="79"/>
      <c r="AA323" s="79"/>
      <c r="AB323" s="88" t="s">
        <v>19</v>
      </c>
      <c r="AC323" s="106" t="str">
        <f t="shared" si="31"/>
        <v>C</v>
      </c>
      <c r="AD323" s="107" t="str">
        <f t="shared" si="32"/>
        <v>Béo phì</v>
      </c>
      <c r="AE323" s="61">
        <v>9</v>
      </c>
      <c r="AF323" s="61" t="s">
        <v>143</v>
      </c>
    </row>
    <row r="324" spans="1:32" ht="15.75">
      <c r="A324" s="65">
        <v>10</v>
      </c>
      <c r="B324" s="82" t="s">
        <v>363</v>
      </c>
      <c r="C324" s="96" t="str">
        <f t="shared" si="29"/>
        <v>Võ Ngọc Như Quỳnh</v>
      </c>
      <c r="D324" s="84"/>
      <c r="E324" s="86"/>
      <c r="F324" s="86">
        <v>43426</v>
      </c>
      <c r="G324" s="65"/>
      <c r="H324" s="65">
        <v>100</v>
      </c>
      <c r="I324" s="65">
        <v>18</v>
      </c>
      <c r="J324" s="65">
        <v>6</v>
      </c>
      <c r="K324" s="87" t="s">
        <v>25</v>
      </c>
      <c r="L324" s="104">
        <f t="shared" si="30"/>
        <v>18</v>
      </c>
      <c r="M324" s="87"/>
      <c r="N324" s="87"/>
      <c r="O324" s="87"/>
      <c r="P324" s="87"/>
      <c r="Q324" s="87"/>
      <c r="R324" s="87"/>
      <c r="S324" s="87"/>
      <c r="T324" s="87"/>
      <c r="U324" s="79"/>
      <c r="V324" s="79"/>
      <c r="W324" s="79"/>
      <c r="X324" s="79"/>
      <c r="Y324" s="79"/>
      <c r="Z324" s="79"/>
      <c r="AA324" s="79"/>
      <c r="AB324" s="88" t="s">
        <v>19</v>
      </c>
      <c r="AC324" s="106" t="str">
        <f t="shared" si="31"/>
        <v>B</v>
      </c>
      <c r="AD324" s="107" t="str">
        <f t="shared" si="32"/>
        <v>Thừa cân</v>
      </c>
      <c r="AE324" s="118" t="s">
        <v>95</v>
      </c>
      <c r="AF324" s="61" t="s">
        <v>102</v>
      </c>
    </row>
    <row r="325" spans="1:32" ht="15.75">
      <c r="A325" s="65">
        <v>11</v>
      </c>
      <c r="B325" s="82" t="s">
        <v>364</v>
      </c>
      <c r="C325" s="96" t="str">
        <f t="shared" si="29"/>
        <v>Nguyễn Thảo Ngân</v>
      </c>
      <c r="D325" s="84"/>
      <c r="E325" s="86"/>
      <c r="F325" s="86">
        <v>43174</v>
      </c>
      <c r="G325" s="65"/>
      <c r="H325" s="65">
        <v>109</v>
      </c>
      <c r="I325" s="65">
        <v>23.8</v>
      </c>
      <c r="J325" s="65">
        <v>6</v>
      </c>
      <c r="K325" s="87" t="s">
        <v>25</v>
      </c>
      <c r="L325" s="104">
        <f t="shared" si="30"/>
        <v>20.03198383974413</v>
      </c>
      <c r="M325" s="87"/>
      <c r="N325" s="87"/>
      <c r="O325" s="87"/>
      <c r="P325" s="87"/>
      <c r="Q325" s="87"/>
      <c r="R325" s="87"/>
      <c r="S325" s="87"/>
      <c r="T325" s="87"/>
      <c r="U325" s="79"/>
      <c r="V325" s="79"/>
      <c r="W325" s="79"/>
      <c r="X325" s="79"/>
      <c r="Y325" s="79"/>
      <c r="Z325" s="79"/>
      <c r="AA325" s="79"/>
      <c r="AB325" s="88" t="s">
        <v>19</v>
      </c>
      <c r="AC325" s="106" t="str">
        <f t="shared" si="31"/>
        <v>B</v>
      </c>
      <c r="AD325" s="107" t="str">
        <f t="shared" si="32"/>
        <v>Thừa cân</v>
      </c>
      <c r="AE325" s="61" t="s">
        <v>96</v>
      </c>
      <c r="AF325" s="61" t="s">
        <v>145</v>
      </c>
    </row>
    <row r="326" spans="1:32" ht="15.75">
      <c r="A326" s="65">
        <v>12</v>
      </c>
      <c r="B326" s="82" t="s">
        <v>365</v>
      </c>
      <c r="C326" s="96" t="str">
        <f t="shared" si="29"/>
        <v>Nguyễn Phước Đăng Khôi</v>
      </c>
      <c r="D326" s="84"/>
      <c r="E326" s="86">
        <v>43181</v>
      </c>
      <c r="F326" s="86"/>
      <c r="G326" s="65"/>
      <c r="H326" s="65">
        <v>105</v>
      </c>
      <c r="I326" s="65">
        <v>18</v>
      </c>
      <c r="J326" s="65">
        <v>5</v>
      </c>
      <c r="K326" s="87" t="s">
        <v>32</v>
      </c>
      <c r="L326" s="104">
        <f t="shared" si="30"/>
        <v>16.3265306122449</v>
      </c>
      <c r="M326" s="87"/>
      <c r="N326" s="87"/>
      <c r="O326" s="87"/>
      <c r="P326" s="87"/>
      <c r="Q326" s="87"/>
      <c r="R326" s="87"/>
      <c r="S326" s="87"/>
      <c r="T326" s="87"/>
      <c r="U326" s="79"/>
      <c r="V326" s="79"/>
      <c r="W326" s="79"/>
      <c r="X326" s="79"/>
      <c r="Y326" s="79"/>
      <c r="Z326" s="79"/>
      <c r="AA326" s="79"/>
      <c r="AB326" s="88" t="s">
        <v>19</v>
      </c>
      <c r="AC326" s="106" t="str">
        <f t="shared" si="31"/>
        <v>A</v>
      </c>
      <c r="AD326" s="107" t="str">
        <f t="shared" si="32"/>
        <v>Không</v>
      </c>
      <c r="AE326" s="61" t="s">
        <v>97</v>
      </c>
      <c r="AF326" s="61" t="s">
        <v>147</v>
      </c>
    </row>
    <row r="327" spans="1:32" ht="15.75">
      <c r="A327" s="65">
        <v>13</v>
      </c>
      <c r="B327" s="82" t="s">
        <v>366</v>
      </c>
      <c r="C327" s="96" t="str">
        <f t="shared" si="29"/>
        <v>Trịnh Hà My</v>
      </c>
      <c r="D327" s="84"/>
      <c r="E327" s="65"/>
      <c r="F327" s="86">
        <v>43223</v>
      </c>
      <c r="G327" s="65"/>
      <c r="H327" s="65">
        <v>103</v>
      </c>
      <c r="I327" s="65">
        <v>18.4</v>
      </c>
      <c r="J327" s="65">
        <v>5</v>
      </c>
      <c r="K327" s="87" t="s">
        <v>32</v>
      </c>
      <c r="L327" s="104">
        <f t="shared" si="30"/>
        <v>17.343764728061082</v>
      </c>
      <c r="M327" s="87"/>
      <c r="N327" s="87"/>
      <c r="O327" s="87"/>
      <c r="P327" s="87"/>
      <c r="Q327" s="87"/>
      <c r="R327" s="87"/>
      <c r="S327" s="87"/>
      <c r="T327" s="87"/>
      <c r="U327" s="79"/>
      <c r="V327" s="79"/>
      <c r="W327" s="79"/>
      <c r="X327" s="79"/>
      <c r="Y327" s="79"/>
      <c r="Z327" s="79"/>
      <c r="AA327" s="79"/>
      <c r="AB327" s="88" t="s">
        <v>19</v>
      </c>
      <c r="AC327" s="106" t="str">
        <f t="shared" si="31"/>
        <v>A</v>
      </c>
      <c r="AD327" s="107" t="str">
        <f t="shared" si="32"/>
        <v>Không</v>
      </c>
      <c r="AE327" s="61" t="s">
        <v>98</v>
      </c>
      <c r="AF327" s="61" t="s">
        <v>144</v>
      </c>
    </row>
    <row r="328" spans="1:32" ht="15.75">
      <c r="A328" s="65">
        <v>14</v>
      </c>
      <c r="B328" s="82" t="s">
        <v>367</v>
      </c>
      <c r="C328" s="96" t="str">
        <f t="shared" si="29"/>
        <v>Phạm Sơn Bích Ngọc</v>
      </c>
      <c r="D328" s="84"/>
      <c r="E328" s="65"/>
      <c r="F328" s="86">
        <v>43289</v>
      </c>
      <c r="G328" s="65"/>
      <c r="H328" s="65">
        <v>103</v>
      </c>
      <c r="I328" s="65">
        <v>13.8</v>
      </c>
      <c r="J328" s="65">
        <v>5</v>
      </c>
      <c r="K328" s="87" t="s">
        <v>32</v>
      </c>
      <c r="L328" s="104">
        <f t="shared" si="30"/>
        <v>13.00782354604581</v>
      </c>
      <c r="M328" s="87"/>
      <c r="N328" s="87"/>
      <c r="O328" s="87"/>
      <c r="P328" s="87"/>
      <c r="Q328" s="87"/>
      <c r="R328" s="87"/>
      <c r="S328" s="87"/>
      <c r="T328" s="87"/>
      <c r="U328" s="79"/>
      <c r="V328" s="79"/>
      <c r="W328" s="79"/>
      <c r="X328" s="79"/>
      <c r="Y328" s="79"/>
      <c r="Z328" s="79"/>
      <c r="AA328" s="79"/>
      <c r="AB328" s="88" t="s">
        <v>19</v>
      </c>
      <c r="AC328" s="106" t="str">
        <f t="shared" si="31"/>
        <v>A</v>
      </c>
      <c r="AD328" s="107" t="str">
        <f t="shared" si="32"/>
        <v>Không</v>
      </c>
      <c r="AE328" s="61" t="s">
        <v>99</v>
      </c>
      <c r="AF328" s="61" t="s">
        <v>142</v>
      </c>
    </row>
    <row r="329" spans="1:32" ht="15.75">
      <c r="A329" s="65">
        <v>15</v>
      </c>
      <c r="B329" s="82" t="s">
        <v>368</v>
      </c>
      <c r="C329" s="96" t="str">
        <f t="shared" si="29"/>
        <v>Trần Thanh Phong</v>
      </c>
      <c r="D329" s="84"/>
      <c r="E329" s="86">
        <v>43383</v>
      </c>
      <c r="F329" s="86"/>
      <c r="G329" s="65"/>
      <c r="H329" s="65">
        <v>97</v>
      </c>
      <c r="I329" s="65">
        <v>12.8</v>
      </c>
      <c r="J329" s="65">
        <v>5</v>
      </c>
      <c r="K329" s="87" t="s">
        <v>32</v>
      </c>
      <c r="L329" s="104">
        <f t="shared" si="30"/>
        <v>13.603996173876077</v>
      </c>
      <c r="M329" s="87"/>
      <c r="N329" s="87"/>
      <c r="O329" s="87"/>
      <c r="P329" s="87"/>
      <c r="Q329" s="87"/>
      <c r="R329" s="87"/>
      <c r="S329" s="87"/>
      <c r="T329" s="87"/>
      <c r="U329" s="79"/>
      <c r="V329" s="79"/>
      <c r="W329" s="79"/>
      <c r="X329" s="79"/>
      <c r="Y329" s="79"/>
      <c r="Z329" s="79"/>
      <c r="AA329" s="79"/>
      <c r="AB329" s="88" t="s">
        <v>19</v>
      </c>
      <c r="AC329" s="106" t="str">
        <f t="shared" si="31"/>
        <v>A</v>
      </c>
      <c r="AD329" s="107" t="str">
        <f t="shared" si="32"/>
        <v>Không</v>
      </c>
      <c r="AE329" s="61" t="s">
        <v>100</v>
      </c>
      <c r="AF329" s="61" t="s">
        <v>146</v>
      </c>
    </row>
    <row r="330" spans="1:32" ht="15.75">
      <c r="A330" s="65">
        <v>16</v>
      </c>
      <c r="B330" s="82" t="s">
        <v>369</v>
      </c>
      <c r="C330" s="96" t="str">
        <f t="shared" si="29"/>
        <v>Nguyễn Anh Thư</v>
      </c>
      <c r="D330" s="84"/>
      <c r="E330" s="65"/>
      <c r="F330" s="86">
        <v>43390</v>
      </c>
      <c r="G330" s="65"/>
      <c r="H330" s="65">
        <v>98</v>
      </c>
      <c r="I330" s="65">
        <v>14.3</v>
      </c>
      <c r="J330" s="65">
        <v>5</v>
      </c>
      <c r="K330" s="87" t="s">
        <v>32</v>
      </c>
      <c r="L330" s="104">
        <f t="shared" si="30"/>
        <v>14.889629321116201</v>
      </c>
      <c r="M330" s="87"/>
      <c r="N330" s="87"/>
      <c r="O330" s="87"/>
      <c r="P330" s="87"/>
      <c r="Q330" s="87"/>
      <c r="R330" s="87"/>
      <c r="S330" s="87"/>
      <c r="T330" s="87"/>
      <c r="U330" s="79"/>
      <c r="V330" s="79"/>
      <c r="W330" s="79"/>
      <c r="X330" s="79"/>
      <c r="Y330" s="79"/>
      <c r="Z330" s="79"/>
      <c r="AA330" s="79"/>
      <c r="AB330" s="88" t="s">
        <v>19</v>
      </c>
      <c r="AC330" s="106" t="str">
        <f t="shared" si="31"/>
        <v>A</v>
      </c>
      <c r="AD330" s="107" t="str">
        <f t="shared" si="32"/>
        <v>Không</v>
      </c>
      <c r="AE330" s="61" t="s">
        <v>101</v>
      </c>
      <c r="AF330" s="61" t="s">
        <v>150</v>
      </c>
    </row>
    <row r="331" spans="1:32" ht="15.75">
      <c r="A331" s="65">
        <v>17</v>
      </c>
      <c r="B331" s="82" t="s">
        <v>370</v>
      </c>
      <c r="C331" s="96" t="str">
        <f t="shared" si="29"/>
        <v>Nguyễn Ngọc Minh Tuyền</v>
      </c>
      <c r="D331" s="84"/>
      <c r="E331" s="65"/>
      <c r="F331" s="86">
        <v>43340</v>
      </c>
      <c r="G331" s="65"/>
      <c r="H331" s="65">
        <v>101</v>
      </c>
      <c r="I331" s="65">
        <v>15</v>
      </c>
      <c r="J331" s="65">
        <v>5</v>
      </c>
      <c r="K331" s="87" t="s">
        <v>32</v>
      </c>
      <c r="L331" s="104">
        <f t="shared" si="30"/>
        <v>14.704440741103813</v>
      </c>
      <c r="M331" s="87"/>
      <c r="N331" s="87"/>
      <c r="O331" s="87"/>
      <c r="P331" s="87"/>
      <c r="Q331" s="87"/>
      <c r="R331" s="87"/>
      <c r="S331" s="87"/>
      <c r="T331" s="87"/>
      <c r="U331" s="79"/>
      <c r="V331" s="79"/>
      <c r="W331" s="79"/>
      <c r="X331" s="79"/>
      <c r="Y331" s="79"/>
      <c r="Z331" s="79"/>
      <c r="AA331" s="79"/>
      <c r="AB331" s="88" t="s">
        <v>19</v>
      </c>
      <c r="AC331" s="106" t="str">
        <f t="shared" si="31"/>
        <v>A</v>
      </c>
      <c r="AD331" s="107" t="str">
        <f t="shared" si="32"/>
        <v>Không</v>
      </c>
      <c r="AE331" s="61" t="s">
        <v>123</v>
      </c>
      <c r="AF331" s="61" t="s">
        <v>157</v>
      </c>
    </row>
    <row r="332" spans="1:32" ht="15.75">
      <c r="A332" s="65">
        <v>18</v>
      </c>
      <c r="B332" s="82" t="s">
        <v>371</v>
      </c>
      <c r="C332" s="96" t="str">
        <f t="shared" si="29"/>
        <v>Nguyễn Trí Thuần</v>
      </c>
      <c r="D332" s="84"/>
      <c r="E332" s="86">
        <v>43450</v>
      </c>
      <c r="F332" s="86"/>
      <c r="G332" s="65"/>
      <c r="H332" s="65">
        <v>110</v>
      </c>
      <c r="I332" s="65">
        <v>19</v>
      </c>
      <c r="J332" s="65">
        <v>5</v>
      </c>
      <c r="K332" s="87" t="s">
        <v>32</v>
      </c>
      <c r="L332" s="104">
        <f t="shared" si="30"/>
        <v>15.702479338842975</v>
      </c>
      <c r="M332" s="87"/>
      <c r="N332" s="87"/>
      <c r="O332" s="87"/>
      <c r="P332" s="87"/>
      <c r="Q332" s="87"/>
      <c r="R332" s="87"/>
      <c r="S332" s="87"/>
      <c r="T332" s="87"/>
      <c r="U332" s="79"/>
      <c r="V332" s="79"/>
      <c r="W332" s="79"/>
      <c r="X332" s="79"/>
      <c r="Y332" s="79"/>
      <c r="Z332" s="79"/>
      <c r="AA332" s="79"/>
      <c r="AB332" s="88" t="s">
        <v>19</v>
      </c>
      <c r="AC332" s="106" t="str">
        <f t="shared" si="31"/>
        <v>A</v>
      </c>
      <c r="AD332" s="107" t="str">
        <f t="shared" si="32"/>
        <v>Không</v>
      </c>
      <c r="AE332" s="57" t="s">
        <v>125</v>
      </c>
      <c r="AF332" s="57" t="s">
        <v>152</v>
      </c>
    </row>
    <row r="333" spans="1:32" ht="15.75">
      <c r="A333" s="65">
        <v>19</v>
      </c>
      <c r="B333" s="82" t="s">
        <v>372</v>
      </c>
      <c r="C333" s="96" t="str">
        <f t="shared" si="29"/>
        <v>Hà Thị Bảo Anh</v>
      </c>
      <c r="D333" s="84"/>
      <c r="E333" s="86"/>
      <c r="F333" s="86">
        <v>43174</v>
      </c>
      <c r="G333" s="65"/>
      <c r="H333" s="65">
        <v>101</v>
      </c>
      <c r="I333" s="65">
        <v>16.6</v>
      </c>
      <c r="J333" s="65">
        <v>4</v>
      </c>
      <c r="K333" s="87" t="s">
        <v>24</v>
      </c>
      <c r="L333" s="104">
        <f t="shared" si="30"/>
        <v>16.272914420154887</v>
      </c>
      <c r="M333" s="87"/>
      <c r="N333" s="87"/>
      <c r="O333" s="87"/>
      <c r="P333" s="87"/>
      <c r="Q333" s="87"/>
      <c r="R333" s="87"/>
      <c r="S333" s="87"/>
      <c r="T333" s="87"/>
      <c r="U333" s="79"/>
      <c r="V333" s="79"/>
      <c r="W333" s="79"/>
      <c r="X333" s="79"/>
      <c r="Y333" s="79"/>
      <c r="Z333" s="79"/>
      <c r="AA333" s="79"/>
      <c r="AB333" s="88" t="s">
        <v>19</v>
      </c>
      <c r="AC333" s="106" t="str">
        <f t="shared" si="31"/>
        <v>C</v>
      </c>
      <c r="AD333" s="107" t="str">
        <f t="shared" si="32"/>
        <v>Béo phì</v>
      </c>
      <c r="AE333" s="57" t="s">
        <v>154</v>
      </c>
      <c r="AF333" s="57" t="s">
        <v>155</v>
      </c>
    </row>
    <row r="334" spans="1:30" ht="15.75">
      <c r="A334" s="65">
        <v>20</v>
      </c>
      <c r="B334" s="82" t="s">
        <v>373</v>
      </c>
      <c r="C334" s="96" t="str">
        <f t="shared" si="29"/>
        <v>Trà Anh Khoa</v>
      </c>
      <c r="D334" s="84"/>
      <c r="E334" s="86">
        <v>43185</v>
      </c>
      <c r="F334" s="86"/>
      <c r="G334" s="65"/>
      <c r="H334" s="65">
        <v>109</v>
      </c>
      <c r="I334" s="65">
        <v>20.9</v>
      </c>
      <c r="J334" s="65">
        <v>5</v>
      </c>
      <c r="K334" s="87" t="s">
        <v>32</v>
      </c>
      <c r="L334" s="104">
        <f t="shared" si="30"/>
        <v>17.591111859271106</v>
      </c>
      <c r="M334" s="87"/>
      <c r="N334" s="87"/>
      <c r="O334" s="87"/>
      <c r="P334" s="87"/>
      <c r="Q334" s="87"/>
      <c r="R334" s="87"/>
      <c r="S334" s="87"/>
      <c r="T334" s="87"/>
      <c r="U334" s="79"/>
      <c r="V334" s="79"/>
      <c r="W334" s="79"/>
      <c r="X334" s="79"/>
      <c r="Y334" s="79"/>
      <c r="Z334" s="79"/>
      <c r="AA334" s="79"/>
      <c r="AB334" s="88" t="s">
        <v>19</v>
      </c>
      <c r="AC334" s="106" t="str">
        <f t="shared" si="31"/>
        <v>A</v>
      </c>
      <c r="AD334" s="107" t="str">
        <f t="shared" si="32"/>
        <v>Không</v>
      </c>
    </row>
    <row r="335" spans="1:30" ht="15.75">
      <c r="A335" s="65">
        <v>21</v>
      </c>
      <c r="B335" s="82" t="s">
        <v>374</v>
      </c>
      <c r="C335" s="96" t="str">
        <f t="shared" si="29"/>
        <v>Nguyễn Ngọc Thảo Quyên</v>
      </c>
      <c r="D335" s="84"/>
      <c r="E335" s="86"/>
      <c r="F335" s="86">
        <v>43312</v>
      </c>
      <c r="G335" s="65"/>
      <c r="H335" s="65">
        <v>100</v>
      </c>
      <c r="I335" s="65">
        <v>18.1</v>
      </c>
      <c r="J335" s="65">
        <v>5</v>
      </c>
      <c r="K335" s="87" t="s">
        <v>32</v>
      </c>
      <c r="L335" s="104">
        <f t="shared" si="30"/>
        <v>18.1</v>
      </c>
      <c r="M335" s="87"/>
      <c r="N335" s="87"/>
      <c r="O335" s="87"/>
      <c r="P335" s="87"/>
      <c r="Q335" s="87"/>
      <c r="R335" s="87"/>
      <c r="S335" s="87"/>
      <c r="T335" s="87"/>
      <c r="U335" s="79"/>
      <c r="V335" s="79"/>
      <c r="W335" s="79"/>
      <c r="X335" s="79"/>
      <c r="Y335" s="79"/>
      <c r="Z335" s="79"/>
      <c r="AA335" s="79"/>
      <c r="AB335" s="88" t="s">
        <v>19</v>
      </c>
      <c r="AC335" s="106" t="str">
        <f t="shared" si="31"/>
        <v>A</v>
      </c>
      <c r="AD335" s="107" t="str">
        <f t="shared" si="32"/>
        <v>Không</v>
      </c>
    </row>
    <row r="336" spans="1:30" ht="15.75">
      <c r="A336" s="65">
        <v>22</v>
      </c>
      <c r="B336" s="82" t="s">
        <v>375</v>
      </c>
      <c r="C336" s="96" t="str">
        <f t="shared" si="29"/>
        <v>Nguyễn Ngọc Ánh Dương</v>
      </c>
      <c r="D336" s="84"/>
      <c r="E336" s="86"/>
      <c r="F336" s="86">
        <v>43154</v>
      </c>
      <c r="G336" s="65"/>
      <c r="H336" s="65">
        <v>99</v>
      </c>
      <c r="I336" s="65">
        <v>15.4</v>
      </c>
      <c r="J336" s="65">
        <v>5</v>
      </c>
      <c r="K336" s="87" t="s">
        <v>32</v>
      </c>
      <c r="L336" s="104">
        <f t="shared" si="30"/>
        <v>15.712682379349046</v>
      </c>
      <c r="M336" s="87"/>
      <c r="N336" s="87"/>
      <c r="O336" s="87"/>
      <c r="P336" s="87"/>
      <c r="Q336" s="87"/>
      <c r="R336" s="87"/>
      <c r="S336" s="87"/>
      <c r="T336" s="87"/>
      <c r="U336" s="79"/>
      <c r="V336" s="79"/>
      <c r="W336" s="79"/>
      <c r="X336" s="79"/>
      <c r="Y336" s="79"/>
      <c r="Z336" s="79"/>
      <c r="AA336" s="79"/>
      <c r="AB336" s="88" t="s">
        <v>19</v>
      </c>
      <c r="AC336" s="106" t="str">
        <f t="shared" si="31"/>
        <v>A</v>
      </c>
      <c r="AD336" s="107" t="str">
        <f t="shared" si="32"/>
        <v>Không</v>
      </c>
    </row>
    <row r="337" spans="1:30" ht="15.75">
      <c r="A337" s="65">
        <v>23</v>
      </c>
      <c r="B337" s="82" t="s">
        <v>376</v>
      </c>
      <c r="C337" s="96" t="str">
        <f t="shared" si="29"/>
        <v>Nguyễn Thanh Như Ý</v>
      </c>
      <c r="D337" s="84"/>
      <c r="E337" s="65"/>
      <c r="F337" s="86">
        <v>43134</v>
      </c>
      <c r="G337" s="65"/>
      <c r="H337" s="65">
        <v>101</v>
      </c>
      <c r="I337" s="65">
        <v>14.9</v>
      </c>
      <c r="J337" s="65">
        <v>5</v>
      </c>
      <c r="K337" s="87" t="s">
        <v>32</v>
      </c>
      <c r="L337" s="104">
        <f t="shared" si="30"/>
        <v>14.606411136163121</v>
      </c>
      <c r="M337" s="87"/>
      <c r="N337" s="87"/>
      <c r="O337" s="87"/>
      <c r="P337" s="87"/>
      <c r="Q337" s="87"/>
      <c r="R337" s="87"/>
      <c r="S337" s="87"/>
      <c r="T337" s="87"/>
      <c r="U337" s="79"/>
      <c r="V337" s="79"/>
      <c r="W337" s="79"/>
      <c r="X337" s="79"/>
      <c r="Y337" s="79"/>
      <c r="Z337" s="79"/>
      <c r="AA337" s="79"/>
      <c r="AB337" s="88" t="s">
        <v>19</v>
      </c>
      <c r="AC337" s="106" t="str">
        <f t="shared" si="31"/>
        <v>A</v>
      </c>
      <c r="AD337" s="107" t="str">
        <f t="shared" si="32"/>
        <v>Không</v>
      </c>
    </row>
    <row r="338" spans="1:30" ht="15.75">
      <c r="A338" s="65">
        <v>24</v>
      </c>
      <c r="B338" s="82" t="s">
        <v>377</v>
      </c>
      <c r="C338" s="96" t="str">
        <f t="shared" si="29"/>
        <v>Phạm Bảo Chi</v>
      </c>
      <c r="D338" s="84"/>
      <c r="E338" s="86"/>
      <c r="F338" s="86">
        <v>43209</v>
      </c>
      <c r="G338" s="65"/>
      <c r="H338" s="65">
        <v>106</v>
      </c>
      <c r="I338" s="65">
        <v>14.8</v>
      </c>
      <c r="J338" s="65">
        <v>5</v>
      </c>
      <c r="K338" s="87" t="s">
        <v>32</v>
      </c>
      <c r="L338" s="104">
        <f t="shared" si="30"/>
        <v>13.17194731221075</v>
      </c>
      <c r="M338" s="87"/>
      <c r="N338" s="87"/>
      <c r="O338" s="87"/>
      <c r="P338" s="87"/>
      <c r="Q338" s="87"/>
      <c r="R338" s="87"/>
      <c r="S338" s="87"/>
      <c r="T338" s="87"/>
      <c r="U338" s="79"/>
      <c r="V338" s="79"/>
      <c r="W338" s="79"/>
      <c r="X338" s="79"/>
      <c r="Y338" s="79"/>
      <c r="Z338" s="79"/>
      <c r="AA338" s="79"/>
      <c r="AB338" s="88" t="s">
        <v>19</v>
      </c>
      <c r="AC338" s="106" t="str">
        <f t="shared" si="31"/>
        <v>A</v>
      </c>
      <c r="AD338" s="107" t="str">
        <f t="shared" si="32"/>
        <v>Không</v>
      </c>
    </row>
    <row r="339" spans="1:30" ht="15.75">
      <c r="A339" s="65">
        <v>25</v>
      </c>
      <c r="B339" s="82" t="s">
        <v>378</v>
      </c>
      <c r="C339" s="96" t="str">
        <f t="shared" si="29"/>
        <v>Nguyễn Trần Thiện Tâm</v>
      </c>
      <c r="D339" s="84"/>
      <c r="E339" s="86">
        <v>43104</v>
      </c>
      <c r="F339" s="86"/>
      <c r="G339" s="65"/>
      <c r="H339" s="65">
        <v>109</v>
      </c>
      <c r="I339" s="65">
        <v>19.5</v>
      </c>
      <c r="J339" s="65">
        <v>5</v>
      </c>
      <c r="K339" s="87" t="s">
        <v>32</v>
      </c>
      <c r="L339" s="104">
        <f t="shared" si="30"/>
        <v>16.412759868697922</v>
      </c>
      <c r="M339" s="87"/>
      <c r="N339" s="87"/>
      <c r="O339" s="87"/>
      <c r="P339" s="87"/>
      <c r="Q339" s="87"/>
      <c r="R339" s="87"/>
      <c r="S339" s="87"/>
      <c r="T339" s="87"/>
      <c r="U339" s="79"/>
      <c r="V339" s="79"/>
      <c r="W339" s="79"/>
      <c r="X339" s="79"/>
      <c r="Y339" s="79"/>
      <c r="Z339" s="79"/>
      <c r="AA339" s="79"/>
      <c r="AB339" s="88" t="s">
        <v>19</v>
      </c>
      <c r="AC339" s="106" t="str">
        <f t="shared" si="31"/>
        <v>A</v>
      </c>
      <c r="AD339" s="107" t="str">
        <f t="shared" si="32"/>
        <v>Không</v>
      </c>
    </row>
    <row r="340" spans="1:30" ht="15.75">
      <c r="A340" s="65">
        <v>26</v>
      </c>
      <c r="B340" s="82" t="s">
        <v>379</v>
      </c>
      <c r="C340" s="96" t="str">
        <f t="shared" si="29"/>
        <v>Nguyễn Ngọc Khánh Thy</v>
      </c>
      <c r="D340" s="84"/>
      <c r="E340" s="65"/>
      <c r="F340" s="86">
        <v>43370</v>
      </c>
      <c r="G340" s="65"/>
      <c r="H340" s="65">
        <v>99</v>
      </c>
      <c r="I340" s="65">
        <v>15</v>
      </c>
      <c r="J340" s="65">
        <v>5</v>
      </c>
      <c r="K340" s="87" t="s">
        <v>32</v>
      </c>
      <c r="L340" s="104">
        <f t="shared" si="30"/>
        <v>15.304560759106213</v>
      </c>
      <c r="M340" s="87"/>
      <c r="N340" s="87"/>
      <c r="O340" s="87"/>
      <c r="P340" s="87"/>
      <c r="Q340" s="87"/>
      <c r="R340" s="87"/>
      <c r="S340" s="87"/>
      <c r="T340" s="87"/>
      <c r="U340" s="79"/>
      <c r="V340" s="79"/>
      <c r="W340" s="79"/>
      <c r="X340" s="79"/>
      <c r="Y340" s="79"/>
      <c r="Z340" s="79"/>
      <c r="AA340" s="79"/>
      <c r="AB340" s="88" t="s">
        <v>19</v>
      </c>
      <c r="AC340" s="106" t="str">
        <f t="shared" si="31"/>
        <v>A</v>
      </c>
      <c r="AD340" s="107" t="str">
        <f t="shared" si="32"/>
        <v>Không</v>
      </c>
    </row>
    <row r="341" spans="1:30" ht="15.75">
      <c r="A341" s="65">
        <v>27</v>
      </c>
      <c r="B341" s="82" t="s">
        <v>380</v>
      </c>
      <c r="C341" s="96" t="str">
        <f t="shared" si="29"/>
        <v>Phan Bảo Ngọc</v>
      </c>
      <c r="D341" s="84"/>
      <c r="E341" s="86"/>
      <c r="F341" s="86">
        <v>43153</v>
      </c>
      <c r="G341" s="65"/>
      <c r="H341" s="65">
        <v>100</v>
      </c>
      <c r="I341" s="65">
        <v>13.8</v>
      </c>
      <c r="J341" s="65">
        <v>5</v>
      </c>
      <c r="K341" s="87" t="s">
        <v>32</v>
      </c>
      <c r="L341" s="104">
        <f t="shared" si="30"/>
        <v>13.8</v>
      </c>
      <c r="M341" s="87"/>
      <c r="N341" s="87"/>
      <c r="O341" s="87"/>
      <c r="P341" s="87"/>
      <c r="Q341" s="87"/>
      <c r="R341" s="87"/>
      <c r="S341" s="87"/>
      <c r="T341" s="87"/>
      <c r="U341" s="79"/>
      <c r="V341" s="79"/>
      <c r="W341" s="79"/>
      <c r="X341" s="79"/>
      <c r="Y341" s="79"/>
      <c r="Z341" s="79"/>
      <c r="AA341" s="79"/>
      <c r="AB341" s="88" t="s">
        <v>19</v>
      </c>
      <c r="AC341" s="106" t="str">
        <f t="shared" si="31"/>
        <v>A</v>
      </c>
      <c r="AD341" s="107" t="str">
        <f t="shared" si="32"/>
        <v>Không</v>
      </c>
    </row>
    <row r="342" spans="1:30" ht="15.75">
      <c r="A342" s="65">
        <v>28</v>
      </c>
      <c r="B342" s="82" t="s">
        <v>381</v>
      </c>
      <c r="C342" s="96" t="str">
        <f t="shared" si="29"/>
        <v>Thái Ngọc Hiểu Đan</v>
      </c>
      <c r="D342" s="84"/>
      <c r="E342" s="86"/>
      <c r="F342" s="86">
        <v>43198</v>
      </c>
      <c r="G342" s="65"/>
      <c r="H342" s="65">
        <v>104</v>
      </c>
      <c r="I342" s="65">
        <v>15</v>
      </c>
      <c r="J342" s="65">
        <v>5</v>
      </c>
      <c r="K342" s="87" t="s">
        <v>32</v>
      </c>
      <c r="L342" s="104">
        <f t="shared" si="30"/>
        <v>13.868343195266272</v>
      </c>
      <c r="M342" s="87"/>
      <c r="N342" s="87"/>
      <c r="O342" s="87"/>
      <c r="P342" s="87"/>
      <c r="Q342" s="87"/>
      <c r="R342" s="87"/>
      <c r="S342" s="87"/>
      <c r="T342" s="87"/>
      <c r="U342" s="79"/>
      <c r="V342" s="79"/>
      <c r="W342" s="79"/>
      <c r="X342" s="79"/>
      <c r="Y342" s="79"/>
      <c r="Z342" s="79"/>
      <c r="AA342" s="79"/>
      <c r="AB342" s="88" t="s">
        <v>19</v>
      </c>
      <c r="AC342" s="106" t="str">
        <f t="shared" si="31"/>
        <v>A</v>
      </c>
      <c r="AD342" s="107" t="str">
        <f t="shared" si="32"/>
        <v>Không</v>
      </c>
    </row>
    <row r="343" spans="1:30" ht="15.75">
      <c r="A343" s="65">
        <v>29</v>
      </c>
      <c r="B343" s="82" t="s">
        <v>382</v>
      </c>
      <c r="C343" s="96" t="str">
        <f t="shared" si="29"/>
        <v>Nguyễn Đăng Khoa</v>
      </c>
      <c r="D343" s="84"/>
      <c r="E343" s="86">
        <v>43313</v>
      </c>
      <c r="F343" s="65"/>
      <c r="G343" s="65"/>
      <c r="H343" s="65">
        <v>101</v>
      </c>
      <c r="I343" s="65">
        <v>12.9</v>
      </c>
      <c r="J343" s="65">
        <v>5</v>
      </c>
      <c r="K343" s="87" t="s">
        <v>32</v>
      </c>
      <c r="L343" s="104">
        <f t="shared" si="30"/>
        <v>12.645819037349279</v>
      </c>
      <c r="M343" s="87"/>
      <c r="N343" s="87"/>
      <c r="O343" s="87"/>
      <c r="P343" s="87"/>
      <c r="Q343" s="87"/>
      <c r="R343" s="87"/>
      <c r="S343" s="87"/>
      <c r="T343" s="87"/>
      <c r="U343" s="79"/>
      <c r="V343" s="79"/>
      <c r="W343" s="79"/>
      <c r="X343" s="79"/>
      <c r="Y343" s="79"/>
      <c r="Z343" s="79"/>
      <c r="AA343" s="79"/>
      <c r="AB343" s="88" t="s">
        <v>19</v>
      </c>
      <c r="AC343" s="106" t="str">
        <f t="shared" si="31"/>
        <v>A</v>
      </c>
      <c r="AD343" s="107" t="str">
        <f t="shared" si="32"/>
        <v>Không</v>
      </c>
    </row>
    <row r="344" spans="1:30" ht="15.75">
      <c r="A344" s="65">
        <v>30</v>
      </c>
      <c r="B344" s="82" t="s">
        <v>383</v>
      </c>
      <c r="C344" s="83" t="str">
        <f t="shared" si="29"/>
        <v>Nguyễn Chí Thành</v>
      </c>
      <c r="D344" s="84"/>
      <c r="E344" s="86">
        <v>43245</v>
      </c>
      <c r="F344" s="65"/>
      <c r="G344" s="65"/>
      <c r="H344" s="65">
        <v>105</v>
      </c>
      <c r="I344" s="65">
        <v>17</v>
      </c>
      <c r="J344" s="65">
        <v>5</v>
      </c>
      <c r="K344" s="87" t="s">
        <v>32</v>
      </c>
      <c r="L344" s="104">
        <f t="shared" si="30"/>
        <v>15.419501133786849</v>
      </c>
      <c r="M344" s="87"/>
      <c r="N344" s="87"/>
      <c r="O344" s="87"/>
      <c r="P344" s="87"/>
      <c r="Q344" s="87"/>
      <c r="R344" s="87"/>
      <c r="S344" s="87"/>
      <c r="T344" s="87"/>
      <c r="U344" s="79"/>
      <c r="V344" s="79"/>
      <c r="W344" s="79"/>
      <c r="X344" s="79"/>
      <c r="Y344" s="79"/>
      <c r="Z344" s="79"/>
      <c r="AA344" s="79"/>
      <c r="AB344" s="88" t="s">
        <v>19</v>
      </c>
      <c r="AC344" s="106" t="str">
        <f t="shared" si="31"/>
        <v>A</v>
      </c>
      <c r="AD344" s="107" t="str">
        <f t="shared" si="32"/>
        <v>Không</v>
      </c>
    </row>
    <row r="345" spans="1:30" ht="15.75">
      <c r="A345" s="65">
        <v>31</v>
      </c>
      <c r="B345" s="82" t="s">
        <v>384</v>
      </c>
      <c r="C345" s="83" t="str">
        <f t="shared" si="29"/>
        <v>Kim Trần Thiên Dũ</v>
      </c>
      <c r="D345" s="84"/>
      <c r="E345" s="86">
        <v>43182</v>
      </c>
      <c r="F345" s="86"/>
      <c r="G345" s="65"/>
      <c r="H345" s="65">
        <v>111</v>
      </c>
      <c r="I345" s="65">
        <v>19.7</v>
      </c>
      <c r="J345" s="65">
        <v>5</v>
      </c>
      <c r="K345" s="87" t="s">
        <v>32</v>
      </c>
      <c r="L345" s="104">
        <f t="shared" si="30"/>
        <v>15.98896193490788</v>
      </c>
      <c r="M345" s="87"/>
      <c r="N345" s="87"/>
      <c r="O345" s="87"/>
      <c r="P345" s="87"/>
      <c r="Q345" s="87"/>
      <c r="R345" s="87"/>
      <c r="S345" s="87"/>
      <c r="T345" s="87"/>
      <c r="U345" s="79"/>
      <c r="V345" s="79"/>
      <c r="W345" s="79"/>
      <c r="X345" s="79"/>
      <c r="Y345" s="79"/>
      <c r="Z345" s="79"/>
      <c r="AA345" s="79"/>
      <c r="AB345" s="88" t="s">
        <v>19</v>
      </c>
      <c r="AC345" s="106" t="str">
        <f t="shared" si="31"/>
        <v>A</v>
      </c>
      <c r="AD345" s="107" t="str">
        <f t="shared" si="32"/>
        <v>Không</v>
      </c>
    </row>
    <row r="346" spans="1:30" ht="15.75">
      <c r="A346" s="65">
        <v>32</v>
      </c>
      <c r="B346" s="82" t="s">
        <v>385</v>
      </c>
      <c r="C346" s="83" t="str">
        <f t="shared" si="29"/>
        <v>Nguyễn Bảo Long</v>
      </c>
      <c r="D346" s="84"/>
      <c r="E346" s="86">
        <v>43295</v>
      </c>
      <c r="F346" s="86"/>
      <c r="G346" s="65"/>
      <c r="H346" s="65">
        <v>97</v>
      </c>
      <c r="I346" s="65">
        <v>15.5</v>
      </c>
      <c r="J346" s="65">
        <v>5</v>
      </c>
      <c r="K346" s="87" t="s">
        <v>32</v>
      </c>
      <c r="L346" s="104">
        <f t="shared" si="30"/>
        <v>16.473589116803062</v>
      </c>
      <c r="M346" s="87"/>
      <c r="N346" s="87"/>
      <c r="O346" s="87"/>
      <c r="P346" s="87"/>
      <c r="Q346" s="87"/>
      <c r="R346" s="87"/>
      <c r="S346" s="87"/>
      <c r="T346" s="87"/>
      <c r="U346" s="79"/>
      <c r="V346" s="79"/>
      <c r="W346" s="79"/>
      <c r="X346" s="79"/>
      <c r="Y346" s="79"/>
      <c r="Z346" s="79"/>
      <c r="AA346" s="79"/>
      <c r="AB346" s="88" t="s">
        <v>19</v>
      </c>
      <c r="AC346" s="106" t="str">
        <f t="shared" si="31"/>
        <v>A</v>
      </c>
      <c r="AD346" s="107" t="str">
        <f t="shared" si="32"/>
        <v>Không</v>
      </c>
    </row>
    <row r="347" spans="1:30" ht="15.75">
      <c r="A347" s="65">
        <v>33</v>
      </c>
      <c r="B347" s="82" t="s">
        <v>386</v>
      </c>
      <c r="C347" s="83" t="str">
        <f t="shared" si="29"/>
        <v>Nguyễn Ngọc Bảo Như</v>
      </c>
      <c r="D347" s="84"/>
      <c r="E347" s="86"/>
      <c r="F347" s="86">
        <v>43306</v>
      </c>
      <c r="G347" s="65"/>
      <c r="H347" s="65">
        <v>100</v>
      </c>
      <c r="I347" s="65">
        <v>13.8</v>
      </c>
      <c r="J347" s="65">
        <v>5</v>
      </c>
      <c r="K347" s="87" t="s">
        <v>32</v>
      </c>
      <c r="L347" s="104">
        <f t="shared" si="30"/>
        <v>13.8</v>
      </c>
      <c r="M347" s="87"/>
      <c r="N347" s="87"/>
      <c r="O347" s="87"/>
      <c r="P347" s="87"/>
      <c r="Q347" s="87"/>
      <c r="R347" s="87"/>
      <c r="S347" s="87"/>
      <c r="T347" s="87"/>
      <c r="U347" s="79"/>
      <c r="V347" s="79"/>
      <c r="W347" s="79"/>
      <c r="X347" s="79"/>
      <c r="Y347" s="79"/>
      <c r="Z347" s="79"/>
      <c r="AA347" s="79"/>
      <c r="AB347" s="88" t="s">
        <v>19</v>
      </c>
      <c r="AC347" s="106" t="str">
        <f t="shared" si="31"/>
        <v>A</v>
      </c>
      <c r="AD347" s="107" t="str">
        <f t="shared" si="32"/>
        <v>Không</v>
      </c>
    </row>
    <row r="348" spans="1:30" ht="15.75">
      <c r="A348" s="65">
        <v>34</v>
      </c>
      <c r="B348" s="82" t="s">
        <v>387</v>
      </c>
      <c r="C348" s="83" t="str">
        <f t="shared" si="29"/>
        <v>Trần Tuệ Như Ý</v>
      </c>
      <c r="D348" s="84"/>
      <c r="E348" s="65"/>
      <c r="F348" s="86">
        <v>43242</v>
      </c>
      <c r="G348" s="65"/>
      <c r="H348" s="65">
        <v>109</v>
      </c>
      <c r="I348" s="65">
        <v>16.4</v>
      </c>
      <c r="J348" s="65">
        <v>5</v>
      </c>
      <c r="K348" s="87" t="s">
        <v>32</v>
      </c>
      <c r="L348" s="104">
        <f t="shared" si="30"/>
        <v>13.803551889571585</v>
      </c>
      <c r="M348" s="87"/>
      <c r="N348" s="87"/>
      <c r="O348" s="87"/>
      <c r="P348" s="87"/>
      <c r="Q348" s="87"/>
      <c r="R348" s="87"/>
      <c r="S348" s="87"/>
      <c r="T348" s="87"/>
      <c r="U348" s="79"/>
      <c r="V348" s="79"/>
      <c r="W348" s="79"/>
      <c r="X348" s="79"/>
      <c r="Y348" s="79"/>
      <c r="Z348" s="79"/>
      <c r="AA348" s="79"/>
      <c r="AB348" s="88" t="s">
        <v>19</v>
      </c>
      <c r="AC348" s="106" t="str">
        <f t="shared" si="31"/>
        <v>A</v>
      </c>
      <c r="AD348" s="107" t="str">
        <f t="shared" si="32"/>
        <v>Không</v>
      </c>
    </row>
    <row r="349" spans="1:30" ht="15.75">
      <c r="A349" s="65">
        <v>35</v>
      </c>
      <c r="B349" s="82" t="s">
        <v>388</v>
      </c>
      <c r="C349" s="83" t="str">
        <f t="shared" si="29"/>
        <v>Lê Hoàng Huy</v>
      </c>
      <c r="D349" s="84"/>
      <c r="E349" s="86">
        <v>43177</v>
      </c>
      <c r="F349" s="86"/>
      <c r="G349" s="65"/>
      <c r="H349" s="65">
        <v>111</v>
      </c>
      <c r="I349" s="65">
        <v>21.2</v>
      </c>
      <c r="J349" s="65">
        <v>5</v>
      </c>
      <c r="K349" s="87" t="s">
        <v>32</v>
      </c>
      <c r="L349" s="104">
        <f t="shared" si="30"/>
        <v>17.206395584773965</v>
      </c>
      <c r="M349" s="87"/>
      <c r="N349" s="87"/>
      <c r="O349" s="87"/>
      <c r="P349" s="87"/>
      <c r="Q349" s="87"/>
      <c r="R349" s="87"/>
      <c r="S349" s="87"/>
      <c r="T349" s="87"/>
      <c r="U349" s="79"/>
      <c r="V349" s="79"/>
      <c r="W349" s="79"/>
      <c r="X349" s="79"/>
      <c r="Y349" s="79"/>
      <c r="Z349" s="79"/>
      <c r="AA349" s="79"/>
      <c r="AB349" s="88" t="s">
        <v>19</v>
      </c>
      <c r="AC349" s="106" t="str">
        <f t="shared" si="31"/>
        <v>A</v>
      </c>
      <c r="AD349" s="107" t="str">
        <f t="shared" si="32"/>
        <v>Không</v>
      </c>
    </row>
    <row r="350" spans="1:30" ht="15.75">
      <c r="A350" s="65">
        <v>36</v>
      </c>
      <c r="B350" s="82" t="s">
        <v>389</v>
      </c>
      <c r="C350" s="83" t="str">
        <f t="shared" si="29"/>
        <v>Ngô Phương Anh</v>
      </c>
      <c r="D350" s="84"/>
      <c r="E350" s="86"/>
      <c r="F350" s="86">
        <v>43454</v>
      </c>
      <c r="G350" s="65"/>
      <c r="H350" s="65">
        <v>96</v>
      </c>
      <c r="I350" s="65">
        <v>12.7</v>
      </c>
      <c r="J350" s="65">
        <v>5</v>
      </c>
      <c r="K350" s="87" t="s">
        <v>32</v>
      </c>
      <c r="L350" s="104">
        <f t="shared" si="30"/>
        <v>13.780381944444445</v>
      </c>
      <c r="M350" s="87"/>
      <c r="N350" s="87"/>
      <c r="O350" s="87"/>
      <c r="P350" s="87"/>
      <c r="Q350" s="87"/>
      <c r="R350" s="87"/>
      <c r="S350" s="87"/>
      <c r="T350" s="87"/>
      <c r="U350" s="79"/>
      <c r="V350" s="79"/>
      <c r="W350" s="79"/>
      <c r="X350" s="79"/>
      <c r="Y350" s="79"/>
      <c r="Z350" s="79"/>
      <c r="AA350" s="79"/>
      <c r="AB350" s="88" t="s">
        <v>19</v>
      </c>
      <c r="AC350" s="106" t="str">
        <f t="shared" si="31"/>
        <v>A</v>
      </c>
      <c r="AD350" s="107" t="str">
        <f t="shared" si="32"/>
        <v>Không</v>
      </c>
    </row>
    <row r="351" spans="1:30" ht="15.75">
      <c r="A351" s="65">
        <v>37</v>
      </c>
      <c r="B351" s="82" t="s">
        <v>390</v>
      </c>
      <c r="C351" s="83" t="str">
        <f t="shared" si="29"/>
        <v>Quách Thị Bích Ngọc</v>
      </c>
      <c r="D351" s="84"/>
      <c r="E351" s="86"/>
      <c r="F351" s="86">
        <v>43223</v>
      </c>
      <c r="G351" s="65"/>
      <c r="H351" s="65">
        <v>107</v>
      </c>
      <c r="I351" s="65">
        <v>18</v>
      </c>
      <c r="J351" s="65">
        <v>5</v>
      </c>
      <c r="K351" s="87" t="s">
        <v>32</v>
      </c>
      <c r="L351" s="104">
        <f t="shared" si="30"/>
        <v>15.72189710891781</v>
      </c>
      <c r="M351" s="87"/>
      <c r="N351" s="87"/>
      <c r="O351" s="87"/>
      <c r="P351" s="87"/>
      <c r="Q351" s="87"/>
      <c r="R351" s="87"/>
      <c r="S351" s="87"/>
      <c r="T351" s="87"/>
      <c r="U351" s="79"/>
      <c r="V351" s="79"/>
      <c r="W351" s="79"/>
      <c r="X351" s="79"/>
      <c r="Y351" s="79"/>
      <c r="Z351" s="79"/>
      <c r="AA351" s="79"/>
      <c r="AB351" s="88" t="s">
        <v>19</v>
      </c>
      <c r="AC351" s="106" t="str">
        <f t="shared" si="31"/>
        <v>A</v>
      </c>
      <c r="AD351" s="107" t="str">
        <f t="shared" si="32"/>
        <v>Không</v>
      </c>
    </row>
    <row r="352" spans="1:30" ht="15.75">
      <c r="A352" s="65">
        <v>38</v>
      </c>
      <c r="B352" s="82" t="s">
        <v>391</v>
      </c>
      <c r="C352" s="83" t="str">
        <f t="shared" si="29"/>
        <v>Phạm Minh Thiện</v>
      </c>
      <c r="D352" s="84"/>
      <c r="E352" s="86">
        <v>43138</v>
      </c>
      <c r="F352" s="86"/>
      <c r="G352" s="65"/>
      <c r="H352" s="65">
        <v>107</v>
      </c>
      <c r="I352" s="65">
        <v>20.4</v>
      </c>
      <c r="J352" s="65">
        <v>5</v>
      </c>
      <c r="K352" s="87" t="s">
        <v>32</v>
      </c>
      <c r="L352" s="104">
        <f t="shared" si="30"/>
        <v>17.81815005677352</v>
      </c>
      <c r="M352" s="87"/>
      <c r="N352" s="87"/>
      <c r="O352" s="87"/>
      <c r="P352" s="87"/>
      <c r="Q352" s="87"/>
      <c r="R352" s="87"/>
      <c r="S352" s="87"/>
      <c r="T352" s="87"/>
      <c r="U352" s="79"/>
      <c r="V352" s="79"/>
      <c r="W352" s="79"/>
      <c r="X352" s="79"/>
      <c r="Y352" s="79"/>
      <c r="Z352" s="79"/>
      <c r="AA352" s="79"/>
      <c r="AB352" s="88" t="s">
        <v>19</v>
      </c>
      <c r="AC352" s="106" t="str">
        <f t="shared" si="31"/>
        <v>A</v>
      </c>
      <c r="AD352" s="107" t="str">
        <f t="shared" si="32"/>
        <v>Không</v>
      </c>
    </row>
    <row r="353" spans="1:30" ht="15.75">
      <c r="A353" s="65">
        <v>39</v>
      </c>
      <c r="B353" s="82" t="s">
        <v>392</v>
      </c>
      <c r="C353" s="83" t="str">
        <f t="shared" si="29"/>
        <v>Trần Trúc Linh</v>
      </c>
      <c r="D353" s="84"/>
      <c r="E353" s="86"/>
      <c r="F353" s="86">
        <v>43362</v>
      </c>
      <c r="G353" s="65"/>
      <c r="H353" s="65">
        <v>102</v>
      </c>
      <c r="I353" s="65">
        <v>18.4</v>
      </c>
      <c r="J353" s="65">
        <v>5</v>
      </c>
      <c r="K353" s="87" t="s">
        <v>32</v>
      </c>
      <c r="L353" s="104">
        <f t="shared" si="30"/>
        <v>17.685505574778933</v>
      </c>
      <c r="M353" s="87"/>
      <c r="N353" s="87"/>
      <c r="O353" s="87"/>
      <c r="P353" s="87"/>
      <c r="Q353" s="87"/>
      <c r="R353" s="87"/>
      <c r="S353" s="87"/>
      <c r="T353" s="87"/>
      <c r="U353" s="79"/>
      <c r="V353" s="79"/>
      <c r="W353" s="79"/>
      <c r="X353" s="79"/>
      <c r="Y353" s="79"/>
      <c r="Z353" s="79"/>
      <c r="AA353" s="79"/>
      <c r="AB353" s="88" t="s">
        <v>19</v>
      </c>
      <c r="AC353" s="106" t="str">
        <f t="shared" si="31"/>
        <v>A</v>
      </c>
      <c r="AD353" s="107" t="str">
        <f t="shared" si="32"/>
        <v>Không</v>
      </c>
    </row>
    <row r="354" spans="1:30" ht="15.75">
      <c r="A354" s="65">
        <v>40</v>
      </c>
      <c r="B354" s="82" t="s">
        <v>393</v>
      </c>
      <c r="C354" s="83" t="str">
        <f t="shared" si="29"/>
        <v>Nguyễn Hữu Minh Tiến</v>
      </c>
      <c r="D354" s="84"/>
      <c r="E354" s="86">
        <v>43356</v>
      </c>
      <c r="F354" s="65"/>
      <c r="G354" s="65"/>
      <c r="H354" s="65">
        <v>102</v>
      </c>
      <c r="I354" s="65">
        <v>17.3</v>
      </c>
      <c r="J354" s="65">
        <v>5</v>
      </c>
      <c r="K354" s="87" t="s">
        <v>32</v>
      </c>
      <c r="L354" s="104">
        <f t="shared" si="30"/>
        <v>16.628219915417148</v>
      </c>
      <c r="M354" s="87"/>
      <c r="N354" s="87"/>
      <c r="O354" s="87"/>
      <c r="P354" s="87"/>
      <c r="Q354" s="87"/>
      <c r="R354" s="87"/>
      <c r="S354" s="87"/>
      <c r="T354" s="87"/>
      <c r="U354" s="79"/>
      <c r="V354" s="79"/>
      <c r="W354" s="79"/>
      <c r="X354" s="79"/>
      <c r="Y354" s="79"/>
      <c r="Z354" s="79"/>
      <c r="AA354" s="79"/>
      <c r="AB354" s="88" t="s">
        <v>19</v>
      </c>
      <c r="AC354" s="106" t="str">
        <f t="shared" si="31"/>
        <v>A</v>
      </c>
      <c r="AD354" s="107" t="str">
        <f t="shared" si="32"/>
        <v>Không</v>
      </c>
    </row>
    <row r="355" spans="1:30" ht="15.75">
      <c r="A355" s="65">
        <v>41</v>
      </c>
      <c r="B355" s="82" t="s">
        <v>394</v>
      </c>
      <c r="C355" s="83" t="str">
        <f t="shared" si="29"/>
        <v>La Hữu Lộc</v>
      </c>
      <c r="D355" s="84"/>
      <c r="E355" s="86">
        <v>43302</v>
      </c>
      <c r="F355" s="65"/>
      <c r="G355" s="65"/>
      <c r="H355" s="65">
        <v>104</v>
      </c>
      <c r="I355" s="65">
        <v>17.2</v>
      </c>
      <c r="J355" s="65">
        <v>5</v>
      </c>
      <c r="K355" s="87" t="s">
        <v>32</v>
      </c>
      <c r="L355" s="104">
        <f t="shared" si="30"/>
        <v>15.902366863905325</v>
      </c>
      <c r="M355" s="87"/>
      <c r="N355" s="87"/>
      <c r="O355" s="87"/>
      <c r="P355" s="87"/>
      <c r="Q355" s="87"/>
      <c r="R355" s="87"/>
      <c r="S355" s="87"/>
      <c r="T355" s="87"/>
      <c r="U355" s="79"/>
      <c r="V355" s="79"/>
      <c r="W355" s="79"/>
      <c r="X355" s="79"/>
      <c r="Y355" s="79"/>
      <c r="Z355" s="79"/>
      <c r="AA355" s="79"/>
      <c r="AB355" s="88" t="s">
        <v>19</v>
      </c>
      <c r="AC355" s="106" t="str">
        <f t="shared" si="31"/>
        <v>A</v>
      </c>
      <c r="AD355" s="107" t="str">
        <f t="shared" si="32"/>
        <v>Không</v>
      </c>
    </row>
    <row r="356" spans="1:30" ht="15.75">
      <c r="A356" s="65">
        <v>42</v>
      </c>
      <c r="B356" s="82" t="s">
        <v>395</v>
      </c>
      <c r="C356" s="83" t="str">
        <f t="shared" si="29"/>
        <v>Đặng Phúc An Khang</v>
      </c>
      <c r="D356" s="84"/>
      <c r="E356" s="86">
        <v>43101</v>
      </c>
      <c r="F356" s="65"/>
      <c r="G356" s="65"/>
      <c r="H356" s="65">
        <v>106</v>
      </c>
      <c r="I356" s="65">
        <v>19.2</v>
      </c>
      <c r="J356" s="65">
        <v>5</v>
      </c>
      <c r="K356" s="87" t="s">
        <v>32</v>
      </c>
      <c r="L356" s="104">
        <f t="shared" si="30"/>
        <v>17.087931648273408</v>
      </c>
      <c r="M356" s="87"/>
      <c r="N356" s="87"/>
      <c r="O356" s="87"/>
      <c r="P356" s="87"/>
      <c r="Q356" s="87"/>
      <c r="R356" s="87"/>
      <c r="S356" s="87"/>
      <c r="T356" s="87"/>
      <c r="U356" s="79"/>
      <c r="V356" s="79"/>
      <c r="W356" s="79"/>
      <c r="X356" s="79"/>
      <c r="Y356" s="79"/>
      <c r="Z356" s="79"/>
      <c r="AA356" s="79"/>
      <c r="AB356" s="88" t="s">
        <v>19</v>
      </c>
      <c r="AC356" s="106" t="str">
        <f t="shared" si="31"/>
        <v>A</v>
      </c>
      <c r="AD356" s="107" t="str">
        <f t="shared" si="32"/>
        <v>Không</v>
      </c>
    </row>
    <row r="357" spans="1:30" ht="15.75">
      <c r="A357" s="65">
        <v>43</v>
      </c>
      <c r="B357" s="82" t="s">
        <v>396</v>
      </c>
      <c r="C357" s="83" t="str">
        <f t="shared" si="29"/>
        <v>Ngô Anh Thư</v>
      </c>
      <c r="D357" s="84"/>
      <c r="E357" s="86"/>
      <c r="F357" s="86">
        <v>43337</v>
      </c>
      <c r="G357" s="65"/>
      <c r="H357" s="65">
        <v>96</v>
      </c>
      <c r="I357" s="65">
        <v>15.7</v>
      </c>
      <c r="J357" s="65">
        <v>5</v>
      </c>
      <c r="K357" s="87" t="s">
        <v>32</v>
      </c>
      <c r="L357" s="104">
        <f t="shared" si="30"/>
        <v>17.03559027777778</v>
      </c>
      <c r="M357" s="87"/>
      <c r="N357" s="87"/>
      <c r="O357" s="87"/>
      <c r="P357" s="87"/>
      <c r="Q357" s="87"/>
      <c r="R357" s="87"/>
      <c r="S357" s="87"/>
      <c r="T357" s="87"/>
      <c r="U357" s="79"/>
      <c r="V357" s="79"/>
      <c r="W357" s="79"/>
      <c r="X357" s="79"/>
      <c r="Y357" s="79"/>
      <c r="Z357" s="79"/>
      <c r="AA357" s="79"/>
      <c r="AB357" s="88" t="s">
        <v>19</v>
      </c>
      <c r="AC357" s="106" t="str">
        <f t="shared" si="31"/>
        <v>A</v>
      </c>
      <c r="AD357" s="107" t="str">
        <f t="shared" si="32"/>
        <v>Không</v>
      </c>
    </row>
    <row r="358" spans="1:30" ht="15.75">
      <c r="A358" s="65">
        <v>44</v>
      </c>
      <c r="B358" s="82" t="s">
        <v>397</v>
      </c>
      <c r="C358" s="83" t="str">
        <f>PROPER(B358)</f>
        <v>Trần Giáng Tiên</v>
      </c>
      <c r="D358" s="84"/>
      <c r="E358" s="65"/>
      <c r="F358" s="86">
        <v>43202</v>
      </c>
      <c r="G358" s="65"/>
      <c r="H358" s="65">
        <v>102</v>
      </c>
      <c r="I358" s="65">
        <v>16.3</v>
      </c>
      <c r="J358" s="65">
        <v>5</v>
      </c>
      <c r="K358" s="87" t="s">
        <v>32</v>
      </c>
      <c r="L358" s="104">
        <f t="shared" si="30"/>
        <v>15.667051134179163</v>
      </c>
      <c r="M358" s="87"/>
      <c r="N358" s="87"/>
      <c r="O358" s="87"/>
      <c r="P358" s="87"/>
      <c r="Q358" s="87"/>
      <c r="R358" s="87"/>
      <c r="S358" s="87"/>
      <c r="T358" s="87"/>
      <c r="U358" s="79"/>
      <c r="V358" s="79"/>
      <c r="W358" s="79"/>
      <c r="X358" s="79"/>
      <c r="Y358" s="79"/>
      <c r="Z358" s="79"/>
      <c r="AA358" s="79"/>
      <c r="AB358" s="88" t="s">
        <v>19</v>
      </c>
      <c r="AC358" s="106" t="str">
        <f t="shared" si="31"/>
        <v>A</v>
      </c>
      <c r="AD358" s="107" t="str">
        <f t="shared" si="32"/>
        <v>Không</v>
      </c>
    </row>
    <row r="359" spans="1:30" ht="15.75">
      <c r="A359" s="65">
        <v>45</v>
      </c>
      <c r="B359" s="82" t="s">
        <v>398</v>
      </c>
      <c r="C359" s="83" t="str">
        <f aca="true" t="shared" si="33" ref="C359:C366">PROPER(B359)</f>
        <v>Nguyễn Tường Vy</v>
      </c>
      <c r="D359" s="84"/>
      <c r="E359" s="65"/>
      <c r="F359" s="86">
        <v>43234</v>
      </c>
      <c r="G359" s="65"/>
      <c r="H359" s="65">
        <v>101</v>
      </c>
      <c r="I359" s="65">
        <v>16.8</v>
      </c>
      <c r="J359" s="65">
        <v>5</v>
      </c>
      <c r="K359" s="87" t="s">
        <v>32</v>
      </c>
      <c r="L359" s="104">
        <f t="shared" si="30"/>
        <v>16.46897363003627</v>
      </c>
      <c r="M359" s="87"/>
      <c r="N359" s="87"/>
      <c r="O359" s="87"/>
      <c r="P359" s="87"/>
      <c r="Q359" s="87"/>
      <c r="R359" s="87"/>
      <c r="S359" s="87"/>
      <c r="T359" s="87"/>
      <c r="U359" s="79"/>
      <c r="V359" s="79"/>
      <c r="W359" s="79"/>
      <c r="X359" s="79"/>
      <c r="Y359" s="79"/>
      <c r="Z359" s="79"/>
      <c r="AA359" s="79"/>
      <c r="AB359" s="88" t="s">
        <v>19</v>
      </c>
      <c r="AC359" s="106" t="str">
        <f t="shared" si="31"/>
        <v>A</v>
      </c>
      <c r="AD359" s="107" t="str">
        <f t="shared" si="32"/>
        <v>Không</v>
      </c>
    </row>
    <row r="360" spans="1:30" ht="15.75">
      <c r="A360" s="65">
        <v>46</v>
      </c>
      <c r="B360" s="82" t="s">
        <v>399</v>
      </c>
      <c r="C360" s="83" t="str">
        <f t="shared" si="33"/>
        <v>Thượng Hồng Huyền Trang</v>
      </c>
      <c r="D360" s="84"/>
      <c r="E360" s="86"/>
      <c r="F360" s="86">
        <v>43432</v>
      </c>
      <c r="G360" s="65"/>
      <c r="H360" s="65">
        <v>98</v>
      </c>
      <c r="I360" s="65">
        <v>14.8</v>
      </c>
      <c r="J360" s="65">
        <v>5</v>
      </c>
      <c r="K360" s="87" t="s">
        <v>32</v>
      </c>
      <c r="L360" s="104">
        <f t="shared" si="30"/>
        <v>15.410245730945439</v>
      </c>
      <c r="M360" s="87"/>
      <c r="N360" s="87"/>
      <c r="O360" s="87"/>
      <c r="P360" s="87"/>
      <c r="Q360" s="87"/>
      <c r="R360" s="87"/>
      <c r="S360" s="87"/>
      <c r="T360" s="87"/>
      <c r="U360" s="79"/>
      <c r="V360" s="79"/>
      <c r="W360" s="79"/>
      <c r="X360" s="79"/>
      <c r="Y360" s="79"/>
      <c r="Z360" s="79"/>
      <c r="AA360" s="79"/>
      <c r="AB360" s="88" t="s">
        <v>19</v>
      </c>
      <c r="AC360" s="106" t="str">
        <f t="shared" si="31"/>
        <v>A</v>
      </c>
      <c r="AD360" s="107" t="str">
        <f t="shared" si="32"/>
        <v>Không</v>
      </c>
    </row>
    <row r="361" spans="1:30" ht="15.75">
      <c r="A361" s="65">
        <v>47</v>
      </c>
      <c r="B361" s="65" t="s">
        <v>400</v>
      </c>
      <c r="C361" s="83" t="str">
        <f t="shared" si="33"/>
        <v>Thượng Bảo Khang</v>
      </c>
      <c r="D361" s="84"/>
      <c r="E361" s="86">
        <v>43180</v>
      </c>
      <c r="F361" s="86"/>
      <c r="G361" s="65"/>
      <c r="H361" s="65">
        <v>112</v>
      </c>
      <c r="I361" s="65">
        <v>21</v>
      </c>
      <c r="J361" s="65">
        <v>5</v>
      </c>
      <c r="K361" s="87" t="s">
        <v>32</v>
      </c>
      <c r="L361" s="104">
        <f t="shared" si="30"/>
        <v>16.741071428571427</v>
      </c>
      <c r="M361" s="87"/>
      <c r="N361" s="87"/>
      <c r="O361" s="87"/>
      <c r="P361" s="87"/>
      <c r="Q361" s="87"/>
      <c r="R361" s="87"/>
      <c r="S361" s="87"/>
      <c r="T361" s="87"/>
      <c r="U361" s="79"/>
      <c r="V361" s="79"/>
      <c r="W361" s="79"/>
      <c r="X361" s="79"/>
      <c r="Y361" s="79"/>
      <c r="Z361" s="79"/>
      <c r="AA361" s="79"/>
      <c r="AB361" s="88" t="s">
        <v>19</v>
      </c>
      <c r="AC361" s="106" t="str">
        <f t="shared" si="31"/>
        <v>A</v>
      </c>
      <c r="AD361" s="107" t="str">
        <f t="shared" si="32"/>
        <v>Không</v>
      </c>
    </row>
    <row r="362" spans="1:30" ht="15.75">
      <c r="A362" s="65">
        <v>48</v>
      </c>
      <c r="B362" s="82" t="s">
        <v>401</v>
      </c>
      <c r="C362" s="83" t="str">
        <f t="shared" si="33"/>
        <v>Trịnh Tú Quỳnh</v>
      </c>
      <c r="D362" s="84"/>
      <c r="E362" s="65"/>
      <c r="F362" s="86">
        <v>43201</v>
      </c>
      <c r="G362" s="65"/>
      <c r="H362" s="65">
        <v>104</v>
      </c>
      <c r="I362" s="65">
        <v>21.7</v>
      </c>
      <c r="J362" s="65">
        <v>5</v>
      </c>
      <c r="K362" s="87" t="s">
        <v>32</v>
      </c>
      <c r="L362" s="104">
        <f t="shared" si="30"/>
        <v>20.062869822485208</v>
      </c>
      <c r="M362" s="87"/>
      <c r="N362" s="87"/>
      <c r="O362" s="87"/>
      <c r="P362" s="87"/>
      <c r="Q362" s="87"/>
      <c r="R362" s="87"/>
      <c r="S362" s="87"/>
      <c r="T362" s="87"/>
      <c r="U362" s="79"/>
      <c r="V362" s="79"/>
      <c r="W362" s="79"/>
      <c r="X362" s="79"/>
      <c r="Y362" s="79"/>
      <c r="Z362" s="79"/>
      <c r="AA362" s="79"/>
      <c r="AB362" s="88" t="s">
        <v>19</v>
      </c>
      <c r="AC362" s="106" t="str">
        <f t="shared" si="31"/>
        <v>A</v>
      </c>
      <c r="AD362" s="107" t="str">
        <f t="shared" si="32"/>
        <v>Không</v>
      </c>
    </row>
    <row r="363" spans="1:30" ht="15.75">
      <c r="A363" s="65">
        <v>49</v>
      </c>
      <c r="B363" s="82" t="s">
        <v>126</v>
      </c>
      <c r="C363" s="83" t="str">
        <f t="shared" si="33"/>
        <v>Nguyễn Thị Như Ý</v>
      </c>
      <c r="D363" s="84"/>
      <c r="E363" s="86"/>
      <c r="F363" s="86">
        <v>43432</v>
      </c>
      <c r="G363" s="65"/>
      <c r="H363" s="65">
        <v>101</v>
      </c>
      <c r="I363" s="65">
        <v>19.4</v>
      </c>
      <c r="J363" s="65">
        <v>5</v>
      </c>
      <c r="K363" s="87" t="s">
        <v>32</v>
      </c>
      <c r="L363" s="104">
        <f>I363*10000/(H363*H363)</f>
        <v>19.017743358494265</v>
      </c>
      <c r="M363" s="87"/>
      <c r="N363" s="87"/>
      <c r="O363" s="87"/>
      <c r="P363" s="87"/>
      <c r="Q363" s="87"/>
      <c r="R363" s="87"/>
      <c r="S363" s="87"/>
      <c r="T363" s="87"/>
      <c r="U363" s="79"/>
      <c r="V363" s="79"/>
      <c r="W363" s="79"/>
      <c r="X363" s="79"/>
      <c r="Y363" s="79"/>
      <c r="Z363" s="79"/>
      <c r="AA363" s="79"/>
      <c r="AB363" s="88" t="s">
        <v>19</v>
      </c>
      <c r="AC363" s="106" t="str">
        <f>IF(OR(K363="III",M363="III",P363="III",Q363="III",T363="III",U363="III",V363="III",W363="III",X363="III",Y363="III",Z363="III",AA363="III"),"C",(IF(OR(K363="II",M363="II",P363="II",Q363="II",T363="II",U363="II",V363="II",W363="II",X363="II",Y363="II",Z363="II",AA363="II"),"B","A")))</f>
        <v>A</v>
      </c>
      <c r="AD363" s="107" t="str">
        <f t="shared" si="32"/>
        <v>Không</v>
      </c>
    </row>
    <row r="364" spans="1:30" ht="15.75">
      <c r="A364" s="65">
        <v>50</v>
      </c>
      <c r="B364" s="82" t="s">
        <v>402</v>
      </c>
      <c r="C364" s="83" t="str">
        <f t="shared" si="33"/>
        <v>Nguyễn Thị Mỹ Nhi</v>
      </c>
      <c r="D364" s="84"/>
      <c r="E364" s="86"/>
      <c r="F364" s="86">
        <v>43422</v>
      </c>
      <c r="G364" s="65"/>
      <c r="H364" s="65">
        <v>102</v>
      </c>
      <c r="I364" s="65">
        <v>18</v>
      </c>
      <c r="J364" s="65">
        <v>5</v>
      </c>
      <c r="K364" s="87" t="s">
        <v>32</v>
      </c>
      <c r="L364" s="104">
        <f>I364*10000/(H364*H364)</f>
        <v>17.301038062283737</v>
      </c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8" t="s">
        <v>19</v>
      </c>
      <c r="AC364" s="106" t="str">
        <f>IF(OR(K364="III",M364="III",P364="III",Q364="III",T364="III",U364="III",V364="III",W364="III",X364="III",Y364="III",Z364="III",AA364="III"),"C",(IF(OR(K364="II",M364="II",P364="II",Q364="II",T364="II",U364="II",V364="II",W364="II",X364="II",Y364="II",Z364="II",AA364="II"),"B","A")))</f>
        <v>A</v>
      </c>
      <c r="AD364" s="107" t="str">
        <f>VLOOKUP(J364,$AE$315:$AG$333,2,0)</f>
        <v>Không</v>
      </c>
    </row>
    <row r="365" spans="1:30" ht="15.75">
      <c r="A365" s="65">
        <v>51</v>
      </c>
      <c r="B365" s="82" t="s">
        <v>403</v>
      </c>
      <c r="C365" s="83" t="str">
        <f t="shared" si="33"/>
        <v>Trịnh Ngọc Oanh</v>
      </c>
      <c r="D365" s="84"/>
      <c r="E365" s="86"/>
      <c r="F365" s="86">
        <v>43335</v>
      </c>
      <c r="G365" s="65"/>
      <c r="H365" s="65">
        <v>108</v>
      </c>
      <c r="I365" s="65">
        <v>21.3</v>
      </c>
      <c r="J365" s="65">
        <v>5</v>
      </c>
      <c r="K365" s="87" t="s">
        <v>32</v>
      </c>
      <c r="L365" s="104">
        <f t="shared" si="30"/>
        <v>18.261316872427983</v>
      </c>
      <c r="M365" s="87"/>
      <c r="N365" s="87"/>
      <c r="O365" s="87"/>
      <c r="P365" s="87"/>
      <c r="Q365" s="87"/>
      <c r="R365" s="87"/>
      <c r="S365" s="87"/>
      <c r="T365" s="87"/>
      <c r="U365" s="79"/>
      <c r="V365" s="79"/>
      <c r="W365" s="79"/>
      <c r="X365" s="79"/>
      <c r="Y365" s="79"/>
      <c r="Z365" s="79"/>
      <c r="AA365" s="79"/>
      <c r="AB365" s="88" t="s">
        <v>19</v>
      </c>
      <c r="AC365" s="106" t="str">
        <f t="shared" si="31"/>
        <v>A</v>
      </c>
      <c r="AD365" s="107" t="str">
        <f t="shared" si="32"/>
        <v>Không</v>
      </c>
    </row>
    <row r="366" spans="1:30" ht="15.75">
      <c r="A366" s="65">
        <v>52</v>
      </c>
      <c r="B366" s="82" t="s">
        <v>404</v>
      </c>
      <c r="C366" s="83" t="str">
        <f t="shared" si="33"/>
        <v>Thượng Bảo Anh</v>
      </c>
      <c r="D366" s="84"/>
      <c r="E366" s="86"/>
      <c r="F366" s="86">
        <v>43388</v>
      </c>
      <c r="G366" s="65"/>
      <c r="H366" s="65">
        <v>96</v>
      </c>
      <c r="I366" s="65">
        <v>13.1</v>
      </c>
      <c r="J366" s="65">
        <v>5</v>
      </c>
      <c r="K366" s="87" t="s">
        <v>32</v>
      </c>
      <c r="L366" s="104">
        <f t="shared" si="30"/>
        <v>14.214409722222221</v>
      </c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8" t="s">
        <v>19</v>
      </c>
      <c r="AC366" s="106" t="str">
        <f t="shared" si="31"/>
        <v>A</v>
      </c>
      <c r="AD366" s="107" t="str">
        <f t="shared" si="32"/>
        <v>Không</v>
      </c>
    </row>
    <row r="367" spans="5:30" ht="21.75" customHeight="1">
      <c r="E367" s="93">
        <f>COUNT(E315:E354,E355:E366)</f>
        <v>22</v>
      </c>
      <c r="F367" s="93">
        <f>COUNT(F315:F354,F355:F366)</f>
        <v>30</v>
      </c>
      <c r="G367" s="93">
        <f>COUNTIF($K315:$K354:$K355:$K366,"I")</f>
        <v>40</v>
      </c>
      <c r="H367" s="93">
        <f>COUNTIF($K315:$K354:$K355:$K366,"II")</f>
        <v>6</v>
      </c>
      <c r="I367" s="93">
        <f>COUNTIF($K315:$K354:$K355:$K366,"III")</f>
        <v>6</v>
      </c>
      <c r="J367" s="93">
        <f>COUNTIF($K315:$K354:$K355:$K366,"IV")</f>
        <v>0</v>
      </c>
      <c r="K367" s="93">
        <f>COUNTIF($K315:$K354:$K355:$K366,"")</f>
        <v>0</v>
      </c>
      <c r="L367" s="93"/>
      <c r="M367" s="94">
        <f aca="true" t="shared" si="34" ref="M367:AA367">COUNTA(M315:M354,M355:M366)</f>
        <v>0</v>
      </c>
      <c r="N367" s="94">
        <f t="shared" si="34"/>
        <v>0</v>
      </c>
      <c r="O367" s="94">
        <f t="shared" si="34"/>
        <v>0</v>
      </c>
      <c r="P367" s="94">
        <f t="shared" si="34"/>
        <v>0</v>
      </c>
      <c r="Q367" s="94">
        <f t="shared" si="34"/>
        <v>0</v>
      </c>
      <c r="R367" s="94">
        <f t="shared" si="34"/>
        <v>0</v>
      </c>
      <c r="S367" s="94">
        <f t="shared" si="34"/>
        <v>0</v>
      </c>
      <c r="T367" s="94">
        <f t="shared" si="34"/>
        <v>0</v>
      </c>
      <c r="U367" s="94">
        <f t="shared" si="34"/>
        <v>0</v>
      </c>
      <c r="V367" s="94">
        <f t="shared" si="34"/>
        <v>0</v>
      </c>
      <c r="W367" s="94">
        <f t="shared" si="34"/>
        <v>0</v>
      </c>
      <c r="X367" s="94">
        <f t="shared" si="34"/>
        <v>0</v>
      </c>
      <c r="Y367" s="94">
        <f t="shared" si="34"/>
        <v>0</v>
      </c>
      <c r="Z367" s="94">
        <f t="shared" si="34"/>
        <v>0</v>
      </c>
      <c r="AA367" s="94">
        <f t="shared" si="34"/>
        <v>0</v>
      </c>
      <c r="AB367" s="94">
        <f>COUNTIF($AC315:AC354:$AC355:AC366,"A")</f>
        <v>40</v>
      </c>
      <c r="AC367" s="94">
        <f>COUNTIF($AC315:AC354:$AC355:AC366,"B")</f>
        <v>6</v>
      </c>
      <c r="AD367" s="94">
        <f>COUNTIF(AC315:AC354:AC355:AC366,"C")</f>
        <v>6</v>
      </c>
    </row>
    <row r="368" spans="14:18" ht="15.75">
      <c r="N368" s="94"/>
      <c r="Q368" s="94"/>
      <c r="R368" s="94"/>
    </row>
    <row r="371" spans="5:30" ht="15.75" hidden="1">
      <c r="E371" s="93">
        <f>COUNT(#REF!,#REF!)</f>
        <v>0</v>
      </c>
      <c r="F371" s="93">
        <f>COUNT(#REF!,#REF!)</f>
        <v>0</v>
      </c>
      <c r="G371" s="93" t="e">
        <f>COUNTIF(#REF!:#REF!,"I")</f>
        <v>#REF!</v>
      </c>
      <c r="H371" s="93" t="e">
        <f>COUNTIF(#REF!:#REF!,"II")</f>
        <v>#REF!</v>
      </c>
      <c r="I371" s="93" t="e">
        <f>COUNTIF(#REF!:#REF!,"III")</f>
        <v>#REF!</v>
      </c>
      <c r="J371" s="93" t="e">
        <f>COUNTIF(#REF!:#REF!,"IV")</f>
        <v>#REF!</v>
      </c>
      <c r="K371" s="93" t="e">
        <f>COUNTIF(#REF!:#REF!,"V")</f>
        <v>#REF!</v>
      </c>
      <c r="L371" s="93"/>
      <c r="M371" s="94">
        <f>COUNTA(#REF!,#REF!)</f>
        <v>2</v>
      </c>
      <c r="N371" s="94">
        <f>COUNTA(#REF!,#REF!)</f>
        <v>2</v>
      </c>
      <c r="O371" s="94">
        <f>COUNTA(#REF!,#REF!)</f>
        <v>2</v>
      </c>
      <c r="P371" s="94">
        <f>COUNTA(#REF!,#REF!)</f>
        <v>2</v>
      </c>
      <c r="Q371" s="94">
        <f>COUNTA(#REF!,#REF!)</f>
        <v>2</v>
      </c>
      <c r="R371" s="94">
        <f>COUNTA(#REF!,#REF!)</f>
        <v>2</v>
      </c>
      <c r="S371" s="94">
        <f>COUNTA(#REF!,#REF!)</f>
        <v>2</v>
      </c>
      <c r="T371" s="94">
        <f>COUNTA(#REF!,#REF!)</f>
        <v>2</v>
      </c>
      <c r="U371" s="94">
        <f>COUNTA(#REF!,#REF!)</f>
        <v>2</v>
      </c>
      <c r="V371" s="94">
        <f>COUNTA(#REF!,#REF!)</f>
        <v>2</v>
      </c>
      <c r="W371" s="94">
        <f>COUNTA(#REF!,#REF!)</f>
        <v>2</v>
      </c>
      <c r="X371" s="94">
        <f>COUNTA(#REF!,#REF!)</f>
        <v>2</v>
      </c>
      <c r="Y371" s="94">
        <f>COUNTA(#REF!,#REF!)</f>
        <v>2</v>
      </c>
      <c r="Z371" s="94">
        <f>COUNTA(#REF!,#REF!)</f>
        <v>2</v>
      </c>
      <c r="AA371" s="94">
        <f>COUNTA(#REF!,#REF!)</f>
        <v>2</v>
      </c>
      <c r="AB371" s="94" t="e">
        <f>COUNTIF(#REF!:#REF!,"A")</f>
        <v>#REF!</v>
      </c>
      <c r="AC371" s="94" t="e">
        <f>COUNTIF(#REF!:#REF!,"B")</f>
        <v>#REF!</v>
      </c>
      <c r="AD371" s="94" t="e">
        <f>COUNTIF(#REF!:#REF!,"C")</f>
        <v>#REF!</v>
      </c>
    </row>
    <row r="372" spans="5:30" ht="15.75">
      <c r="E372" s="93"/>
      <c r="F372" s="93"/>
      <c r="G372" s="93"/>
      <c r="H372" s="93"/>
      <c r="I372" s="93"/>
      <c r="J372" s="93"/>
      <c r="K372" s="93"/>
      <c r="L372" s="93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</row>
    <row r="374" spans="1:3" ht="15.75" customHeight="1">
      <c r="A374" s="144" t="s">
        <v>405</v>
      </c>
      <c r="B374" s="144"/>
      <c r="C374" s="53"/>
    </row>
    <row r="375" spans="1:30" ht="15.75" customHeight="1">
      <c r="A375" s="136" t="s">
        <v>3</v>
      </c>
      <c r="B375" s="62"/>
      <c r="C375" s="139" t="s">
        <v>4</v>
      </c>
      <c r="D375" s="140"/>
      <c r="E375" s="143" t="s">
        <v>5</v>
      </c>
      <c r="F375" s="142"/>
      <c r="G375" s="64"/>
      <c r="H375" s="160" t="s">
        <v>6</v>
      </c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41"/>
      <c r="AB375" s="149" t="s">
        <v>7</v>
      </c>
      <c r="AC375" s="149"/>
      <c r="AD375" s="149"/>
    </row>
    <row r="376" spans="1:30" ht="18" customHeight="1">
      <c r="A376" s="137"/>
      <c r="B376" s="66"/>
      <c r="C376" s="139"/>
      <c r="D376" s="140"/>
      <c r="E376" s="142" t="s">
        <v>8</v>
      </c>
      <c r="F376" s="142" t="s">
        <v>9</v>
      </c>
      <c r="G376" s="64"/>
      <c r="H376" s="155" t="s">
        <v>21</v>
      </c>
      <c r="I376" s="162"/>
      <c r="J376" s="162"/>
      <c r="K376" s="162"/>
      <c r="L376" s="150"/>
      <c r="M376" s="143" t="s">
        <v>11</v>
      </c>
      <c r="N376" s="68"/>
      <c r="O376" s="68"/>
      <c r="P376" s="156" t="s">
        <v>18</v>
      </c>
      <c r="Q376" s="146" t="s">
        <v>10</v>
      </c>
      <c r="R376" s="68"/>
      <c r="S376" s="70"/>
      <c r="T376" s="148" t="s">
        <v>13</v>
      </c>
      <c r="U376" s="148" t="s">
        <v>103</v>
      </c>
      <c r="V376" s="148" t="s">
        <v>104</v>
      </c>
      <c r="W376" s="151" t="s">
        <v>42</v>
      </c>
      <c r="X376" s="151" t="s">
        <v>105</v>
      </c>
      <c r="Y376" s="148" t="s">
        <v>106</v>
      </c>
      <c r="Z376" s="151" t="s">
        <v>107</v>
      </c>
      <c r="AA376" s="158" t="s">
        <v>108</v>
      </c>
      <c r="AB376" s="153" t="s">
        <v>14</v>
      </c>
      <c r="AC376" s="154"/>
      <c r="AD376" s="142" t="s">
        <v>12</v>
      </c>
    </row>
    <row r="377" spans="1:30" ht="45" customHeight="1">
      <c r="A377" s="138"/>
      <c r="B377" s="71"/>
      <c r="C377" s="139"/>
      <c r="D377" s="140"/>
      <c r="E377" s="142"/>
      <c r="F377" s="142"/>
      <c r="G377" s="64" t="s">
        <v>32</v>
      </c>
      <c r="H377" s="69" t="s">
        <v>114</v>
      </c>
      <c r="I377" s="69" t="s">
        <v>115</v>
      </c>
      <c r="J377" s="64" t="s">
        <v>23</v>
      </c>
      <c r="K377" s="72" t="s">
        <v>116</v>
      </c>
      <c r="L377" s="64" t="s">
        <v>117</v>
      </c>
      <c r="M377" s="142"/>
      <c r="N377" s="69" t="s">
        <v>94</v>
      </c>
      <c r="O377" s="64" t="s">
        <v>93</v>
      </c>
      <c r="P377" s="142"/>
      <c r="Q377" s="147"/>
      <c r="R377" s="69" t="s">
        <v>92</v>
      </c>
      <c r="S377" s="73" t="s">
        <v>93</v>
      </c>
      <c r="T377" s="142"/>
      <c r="U377" s="142"/>
      <c r="V377" s="142"/>
      <c r="W377" s="152"/>
      <c r="X377" s="152"/>
      <c r="Y377" s="142"/>
      <c r="Z377" s="157"/>
      <c r="AA377" s="159"/>
      <c r="AB377" s="153"/>
      <c r="AC377" s="154"/>
      <c r="AD377" s="142"/>
    </row>
    <row r="378" spans="1:32" ht="15.75">
      <c r="A378" s="74">
        <v>1</v>
      </c>
      <c r="B378" s="75" t="s">
        <v>406</v>
      </c>
      <c r="C378" s="83" t="str">
        <f aca="true" t="shared" si="35" ref="C378:C414">PROPER(B378)</f>
        <v>Đặng Phú Quý</v>
      </c>
      <c r="D378" s="77"/>
      <c r="E378" s="86">
        <v>42794</v>
      </c>
      <c r="F378" s="86"/>
      <c r="G378" s="74"/>
      <c r="H378" s="74">
        <v>113</v>
      </c>
      <c r="I378" s="74">
        <v>17.5</v>
      </c>
      <c r="J378" s="74">
        <v>5</v>
      </c>
      <c r="K378" s="79" t="s">
        <v>32</v>
      </c>
      <c r="L378" s="104">
        <f aca="true" t="shared" si="36" ref="L378:L424">I378*10000/(H378*H378)</f>
        <v>13.705066959041428</v>
      </c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80" t="s">
        <v>19</v>
      </c>
      <c r="AC378" s="106" t="str">
        <f aca="true" t="shared" si="37" ref="AC378:AC424">IF(OR(K378="III",M378="III",P378="III",Q378="III",T378="III",U378="III",V378="III",W378="III",X378="III",Y378="III",Z378="III",AA378="III"),"C",(IF(OR(K378="II",M378="II",P378="II",Q378="II",T378="II",U378="II",V378="II",W378="II",X378="II",Y378="II",Z378="II",AA378="II"),"B","A")))</f>
        <v>A</v>
      </c>
      <c r="AD378" s="107" t="str">
        <f aca="true" t="shared" si="38" ref="AD378:AD424">VLOOKUP(J378,$AE$131:$AF$148,2,0)</f>
        <v>Không</v>
      </c>
      <c r="AE378" s="61">
        <v>1</v>
      </c>
      <c r="AF378" s="61" t="s">
        <v>20</v>
      </c>
    </row>
    <row r="379" spans="1:32" ht="15.75">
      <c r="A379" s="65">
        <v>2</v>
      </c>
      <c r="B379" s="82" t="s">
        <v>407</v>
      </c>
      <c r="C379" s="83" t="str">
        <f t="shared" si="35"/>
        <v>Nguyễn Hà My</v>
      </c>
      <c r="D379" s="84"/>
      <c r="E379" s="86"/>
      <c r="F379" s="86">
        <v>42855</v>
      </c>
      <c r="G379" s="65"/>
      <c r="H379" s="65">
        <v>116</v>
      </c>
      <c r="I379" s="65">
        <v>17.7</v>
      </c>
      <c r="J379" s="65">
        <v>5</v>
      </c>
      <c r="K379" s="87" t="s">
        <v>32</v>
      </c>
      <c r="L379" s="104">
        <f t="shared" si="36"/>
        <v>13.15398335315101</v>
      </c>
      <c r="M379" s="87"/>
      <c r="N379" s="87"/>
      <c r="O379" s="87"/>
      <c r="P379" s="87"/>
      <c r="Q379" s="87"/>
      <c r="R379" s="87"/>
      <c r="S379" s="87"/>
      <c r="T379" s="87"/>
      <c r="U379" s="79"/>
      <c r="V379" s="79"/>
      <c r="W379" s="79"/>
      <c r="X379" s="79"/>
      <c r="Y379" s="79"/>
      <c r="Z379" s="79"/>
      <c r="AA379" s="79"/>
      <c r="AB379" s="80" t="s">
        <v>19</v>
      </c>
      <c r="AC379" s="106" t="str">
        <f t="shared" si="37"/>
        <v>A</v>
      </c>
      <c r="AD379" s="107" t="str">
        <f t="shared" si="38"/>
        <v>Không</v>
      </c>
      <c r="AE379" s="61">
        <v>2</v>
      </c>
      <c r="AF379" s="61" t="s">
        <v>149</v>
      </c>
    </row>
    <row r="380" spans="1:32" ht="15.75">
      <c r="A380" s="65">
        <v>3</v>
      </c>
      <c r="B380" s="82" t="s">
        <v>408</v>
      </c>
      <c r="C380" s="83" t="str">
        <f t="shared" si="35"/>
        <v>Nguyễn Hoàng Gia Huy</v>
      </c>
      <c r="D380" s="84"/>
      <c r="E380" s="86">
        <v>42850</v>
      </c>
      <c r="F380" s="86"/>
      <c r="G380" s="65"/>
      <c r="H380" s="65">
        <v>114</v>
      </c>
      <c r="I380" s="65">
        <v>21.4</v>
      </c>
      <c r="J380" s="65">
        <v>5</v>
      </c>
      <c r="K380" s="87" t="s">
        <v>32</v>
      </c>
      <c r="L380" s="104">
        <f t="shared" si="36"/>
        <v>16.46660510926439</v>
      </c>
      <c r="M380" s="87"/>
      <c r="N380" s="87"/>
      <c r="O380" s="87"/>
      <c r="P380" s="87"/>
      <c r="Q380" s="87"/>
      <c r="R380" s="87"/>
      <c r="S380" s="87"/>
      <c r="T380" s="87"/>
      <c r="U380" s="79"/>
      <c r="V380" s="79"/>
      <c r="W380" s="79"/>
      <c r="X380" s="79"/>
      <c r="Y380" s="79"/>
      <c r="Z380" s="79"/>
      <c r="AA380" s="79"/>
      <c r="AB380" s="80" t="s">
        <v>19</v>
      </c>
      <c r="AC380" s="106" t="str">
        <f t="shared" si="37"/>
        <v>A</v>
      </c>
      <c r="AD380" s="107" t="str">
        <f t="shared" si="38"/>
        <v>Không</v>
      </c>
      <c r="AE380" s="61">
        <v>3</v>
      </c>
      <c r="AF380" s="61" t="s">
        <v>151</v>
      </c>
    </row>
    <row r="381" spans="1:32" ht="15.75">
      <c r="A381" s="65">
        <v>4</v>
      </c>
      <c r="B381" s="82" t="s">
        <v>409</v>
      </c>
      <c r="C381" s="83" t="str">
        <f t="shared" si="35"/>
        <v>Lưu Ngân Khánh</v>
      </c>
      <c r="D381" s="84"/>
      <c r="E381" s="86"/>
      <c r="F381" s="86">
        <v>42779</v>
      </c>
      <c r="G381" s="65"/>
      <c r="H381" s="65">
        <v>110.5</v>
      </c>
      <c r="I381" s="65">
        <v>17.8</v>
      </c>
      <c r="J381" s="65">
        <v>1</v>
      </c>
      <c r="K381" s="87" t="s">
        <v>32</v>
      </c>
      <c r="L381" s="104">
        <f t="shared" si="36"/>
        <v>14.577916095084047</v>
      </c>
      <c r="M381" s="87"/>
      <c r="N381" s="87"/>
      <c r="O381" s="87"/>
      <c r="P381" s="87"/>
      <c r="Q381" s="87" t="s">
        <v>25</v>
      </c>
      <c r="R381" s="87"/>
      <c r="S381" s="87"/>
      <c r="T381" s="87"/>
      <c r="U381" s="79"/>
      <c r="V381" s="79"/>
      <c r="W381" s="79"/>
      <c r="X381" s="79"/>
      <c r="Y381" s="79"/>
      <c r="Z381" s="79"/>
      <c r="AA381" s="79"/>
      <c r="AB381" s="80" t="s">
        <v>19</v>
      </c>
      <c r="AC381" s="106" t="str">
        <f t="shared" si="37"/>
        <v>B</v>
      </c>
      <c r="AD381" s="107" t="str">
        <f t="shared" si="38"/>
        <v>Sâu răng</v>
      </c>
      <c r="AE381" s="61">
        <v>4</v>
      </c>
      <c r="AF381" s="61" t="s">
        <v>140</v>
      </c>
    </row>
    <row r="382" spans="1:32" ht="15.75">
      <c r="A382" s="65">
        <v>5</v>
      </c>
      <c r="B382" s="82" t="s">
        <v>410</v>
      </c>
      <c r="C382" s="83" t="str">
        <f t="shared" si="35"/>
        <v>Trần Triệu Quốc</v>
      </c>
      <c r="D382" s="84"/>
      <c r="E382" s="86">
        <v>42894</v>
      </c>
      <c r="F382" s="86"/>
      <c r="G382" s="65"/>
      <c r="H382" s="65">
        <v>122</v>
      </c>
      <c r="I382" s="65">
        <v>25.1</v>
      </c>
      <c r="J382" s="65">
        <v>5</v>
      </c>
      <c r="K382" s="87" t="s">
        <v>32</v>
      </c>
      <c r="L382" s="104">
        <f t="shared" si="36"/>
        <v>16.863746304756784</v>
      </c>
      <c r="M382" s="87"/>
      <c r="N382" s="87"/>
      <c r="O382" s="87"/>
      <c r="P382" s="87"/>
      <c r="Q382" s="87"/>
      <c r="R382" s="87"/>
      <c r="S382" s="87"/>
      <c r="T382" s="87"/>
      <c r="U382" s="79"/>
      <c r="V382" s="79"/>
      <c r="W382" s="79"/>
      <c r="X382" s="79"/>
      <c r="Y382" s="79"/>
      <c r="Z382" s="79"/>
      <c r="AA382" s="79"/>
      <c r="AB382" s="80" t="s">
        <v>19</v>
      </c>
      <c r="AC382" s="106" t="str">
        <f t="shared" si="37"/>
        <v>A</v>
      </c>
      <c r="AD382" s="107" t="str">
        <f t="shared" si="38"/>
        <v>Không</v>
      </c>
      <c r="AE382" s="61">
        <v>5</v>
      </c>
      <c r="AF382" s="61" t="s">
        <v>22</v>
      </c>
    </row>
    <row r="383" spans="1:32" ht="15.75">
      <c r="A383" s="65">
        <v>6</v>
      </c>
      <c r="B383" s="82" t="s">
        <v>351</v>
      </c>
      <c r="C383" s="83" t="str">
        <f t="shared" si="35"/>
        <v>Lê Quốc Khánh</v>
      </c>
      <c r="D383" s="84"/>
      <c r="E383" s="86">
        <v>42880</v>
      </c>
      <c r="F383" s="86"/>
      <c r="G383" s="65"/>
      <c r="H383" s="65">
        <v>113</v>
      </c>
      <c r="I383" s="65">
        <v>21.5</v>
      </c>
      <c r="J383" s="65">
        <v>1</v>
      </c>
      <c r="K383" s="87" t="s">
        <v>32</v>
      </c>
      <c r="L383" s="104">
        <f t="shared" si="36"/>
        <v>16.837653692536612</v>
      </c>
      <c r="M383" s="87"/>
      <c r="N383" s="87"/>
      <c r="O383" s="87"/>
      <c r="P383" s="87"/>
      <c r="Q383" s="87" t="s">
        <v>25</v>
      </c>
      <c r="R383" s="87"/>
      <c r="S383" s="87"/>
      <c r="T383" s="87"/>
      <c r="U383" s="79"/>
      <c r="V383" s="79"/>
      <c r="W383" s="79"/>
      <c r="X383" s="79"/>
      <c r="Y383" s="79"/>
      <c r="Z383" s="79"/>
      <c r="AA383" s="79"/>
      <c r="AB383" s="80" t="s">
        <v>19</v>
      </c>
      <c r="AC383" s="106" t="str">
        <f t="shared" si="37"/>
        <v>B</v>
      </c>
      <c r="AD383" s="107" t="str">
        <f t="shared" si="38"/>
        <v>Sâu răng</v>
      </c>
      <c r="AE383" s="61">
        <v>6</v>
      </c>
      <c r="AF383" s="61" t="s">
        <v>139</v>
      </c>
    </row>
    <row r="384" spans="1:32" ht="15.75">
      <c r="A384" s="65">
        <v>7</v>
      </c>
      <c r="B384" s="82" t="s">
        <v>411</v>
      </c>
      <c r="C384" s="83" t="str">
        <f t="shared" si="35"/>
        <v>Hà Hồ Bảo An</v>
      </c>
      <c r="D384" s="84"/>
      <c r="E384" s="86"/>
      <c r="F384" s="86">
        <v>42990</v>
      </c>
      <c r="G384" s="65"/>
      <c r="H384" s="65">
        <v>106</v>
      </c>
      <c r="I384" s="65">
        <v>18.6</v>
      </c>
      <c r="J384" s="65">
        <v>5</v>
      </c>
      <c r="K384" s="87" t="s">
        <v>32</v>
      </c>
      <c r="L384" s="104">
        <f t="shared" si="36"/>
        <v>16.553933784264864</v>
      </c>
      <c r="M384" s="87"/>
      <c r="N384" s="87"/>
      <c r="O384" s="87"/>
      <c r="P384" s="87"/>
      <c r="Q384" s="87"/>
      <c r="R384" s="87"/>
      <c r="S384" s="87"/>
      <c r="T384" s="87"/>
      <c r="U384" s="79"/>
      <c r="V384" s="79"/>
      <c r="W384" s="79"/>
      <c r="X384" s="79"/>
      <c r="Y384" s="79"/>
      <c r="Z384" s="79"/>
      <c r="AA384" s="79"/>
      <c r="AB384" s="80" t="s">
        <v>19</v>
      </c>
      <c r="AC384" s="106" t="str">
        <f t="shared" si="37"/>
        <v>A</v>
      </c>
      <c r="AD384" s="107" t="str">
        <f t="shared" si="38"/>
        <v>Không</v>
      </c>
      <c r="AE384" s="61">
        <v>7</v>
      </c>
      <c r="AF384" s="61" t="s">
        <v>138</v>
      </c>
    </row>
    <row r="385" spans="1:32" ht="18" customHeight="1">
      <c r="A385" s="65">
        <v>8</v>
      </c>
      <c r="B385" s="82" t="s">
        <v>375</v>
      </c>
      <c r="C385" s="83" t="str">
        <f t="shared" si="35"/>
        <v>Nguyễn Ngọc Ánh Dương</v>
      </c>
      <c r="D385" s="84"/>
      <c r="E385" s="86"/>
      <c r="F385" s="86">
        <v>43045</v>
      </c>
      <c r="G385" s="65"/>
      <c r="H385" s="65">
        <v>117</v>
      </c>
      <c r="I385" s="65">
        <v>19.6</v>
      </c>
      <c r="J385" s="65">
        <v>5</v>
      </c>
      <c r="K385" s="87" t="s">
        <v>32</v>
      </c>
      <c r="L385" s="104">
        <f t="shared" si="36"/>
        <v>14.318065600116881</v>
      </c>
      <c r="M385" s="87"/>
      <c r="N385" s="87"/>
      <c r="O385" s="87"/>
      <c r="P385" s="87"/>
      <c r="Q385" s="87"/>
      <c r="R385" s="87"/>
      <c r="S385" s="87"/>
      <c r="T385" s="87"/>
      <c r="U385" s="79"/>
      <c r="V385" s="79"/>
      <c r="W385" s="79"/>
      <c r="X385" s="79"/>
      <c r="Y385" s="79"/>
      <c r="Z385" s="79"/>
      <c r="AA385" s="79"/>
      <c r="AB385" s="80" t="s">
        <v>19</v>
      </c>
      <c r="AC385" s="106" t="str">
        <f t="shared" si="37"/>
        <v>A</v>
      </c>
      <c r="AD385" s="107" t="str">
        <f t="shared" si="38"/>
        <v>Không</v>
      </c>
      <c r="AE385" s="61">
        <v>8</v>
      </c>
      <c r="AF385" s="61" t="s">
        <v>141</v>
      </c>
    </row>
    <row r="386" spans="1:32" ht="15.75" customHeight="1">
      <c r="A386" s="65">
        <v>9</v>
      </c>
      <c r="B386" s="82" t="s">
        <v>412</v>
      </c>
      <c r="C386" s="83" t="str">
        <f t="shared" si="35"/>
        <v>Lâm Phúc Hải</v>
      </c>
      <c r="D386" s="84"/>
      <c r="E386" s="86">
        <v>42888</v>
      </c>
      <c r="F386" s="65"/>
      <c r="G386" s="65"/>
      <c r="H386" s="65">
        <v>125.5</v>
      </c>
      <c r="I386" s="65">
        <v>26</v>
      </c>
      <c r="J386" s="65">
        <v>5</v>
      </c>
      <c r="K386" s="87" t="s">
        <v>32</v>
      </c>
      <c r="L386" s="104">
        <f t="shared" si="36"/>
        <v>16.507674481357437</v>
      </c>
      <c r="M386" s="87"/>
      <c r="N386" s="87"/>
      <c r="O386" s="87"/>
      <c r="P386" s="87"/>
      <c r="Q386" s="87"/>
      <c r="R386" s="87"/>
      <c r="S386" s="87"/>
      <c r="T386" s="87"/>
      <c r="U386" s="79"/>
      <c r="V386" s="79"/>
      <c r="W386" s="79"/>
      <c r="X386" s="79"/>
      <c r="Y386" s="79"/>
      <c r="Z386" s="79"/>
      <c r="AA386" s="79"/>
      <c r="AB386" s="80" t="s">
        <v>19</v>
      </c>
      <c r="AC386" s="106" t="str">
        <f t="shared" si="37"/>
        <v>A</v>
      </c>
      <c r="AD386" s="107" t="str">
        <f t="shared" si="38"/>
        <v>Không</v>
      </c>
      <c r="AE386" s="61">
        <v>9</v>
      </c>
      <c r="AF386" s="61" t="s">
        <v>143</v>
      </c>
    </row>
    <row r="387" spans="1:32" ht="15.75">
      <c r="A387" s="65">
        <v>10</v>
      </c>
      <c r="B387" s="82" t="s">
        <v>413</v>
      </c>
      <c r="C387" s="83" t="str">
        <f t="shared" si="35"/>
        <v>Hồ Thiên Hà</v>
      </c>
      <c r="D387" s="84"/>
      <c r="E387" s="86"/>
      <c r="F387" s="86">
        <v>42821</v>
      </c>
      <c r="G387" s="65"/>
      <c r="H387" s="65">
        <v>115</v>
      </c>
      <c r="I387" s="65">
        <v>18.8</v>
      </c>
      <c r="J387" s="65">
        <v>5</v>
      </c>
      <c r="K387" s="87" t="s">
        <v>32</v>
      </c>
      <c r="L387" s="104">
        <f t="shared" si="36"/>
        <v>14.215500945179585</v>
      </c>
      <c r="M387" s="87"/>
      <c r="N387" s="87"/>
      <c r="O387" s="87"/>
      <c r="P387" s="87"/>
      <c r="Q387" s="87"/>
      <c r="R387" s="87"/>
      <c r="S387" s="87"/>
      <c r="T387" s="87"/>
      <c r="U387" s="79"/>
      <c r="V387" s="79"/>
      <c r="W387" s="79"/>
      <c r="X387" s="79"/>
      <c r="Y387" s="79"/>
      <c r="Z387" s="79"/>
      <c r="AA387" s="79"/>
      <c r="AB387" s="80" t="s">
        <v>19</v>
      </c>
      <c r="AC387" s="106" t="str">
        <f t="shared" si="37"/>
        <v>A</v>
      </c>
      <c r="AD387" s="107" t="str">
        <f t="shared" si="38"/>
        <v>Không</v>
      </c>
      <c r="AE387" s="118" t="s">
        <v>95</v>
      </c>
      <c r="AF387" s="61" t="s">
        <v>102</v>
      </c>
    </row>
    <row r="388" spans="1:32" ht="15.75">
      <c r="A388" s="65">
        <v>11</v>
      </c>
      <c r="B388" s="82" t="s">
        <v>206</v>
      </c>
      <c r="C388" s="83" t="str">
        <f t="shared" si="35"/>
        <v>Nguyễn Đăng Khôi</v>
      </c>
      <c r="D388" s="84"/>
      <c r="E388" s="86">
        <v>43036</v>
      </c>
      <c r="F388" s="86"/>
      <c r="G388" s="65"/>
      <c r="H388" s="65">
        <v>118</v>
      </c>
      <c r="I388" s="65">
        <v>20.5</v>
      </c>
      <c r="J388" s="65">
        <v>5</v>
      </c>
      <c r="K388" s="87" t="s">
        <v>32</v>
      </c>
      <c r="L388" s="104">
        <f t="shared" si="36"/>
        <v>14.722780810112036</v>
      </c>
      <c r="M388" s="87"/>
      <c r="N388" s="87"/>
      <c r="O388" s="87"/>
      <c r="P388" s="87"/>
      <c r="Q388" s="87"/>
      <c r="R388" s="87"/>
      <c r="S388" s="87"/>
      <c r="T388" s="87"/>
      <c r="U388" s="79"/>
      <c r="V388" s="79"/>
      <c r="W388" s="79"/>
      <c r="X388" s="79"/>
      <c r="Y388" s="79"/>
      <c r="Z388" s="79"/>
      <c r="AA388" s="79"/>
      <c r="AB388" s="80" t="s">
        <v>19</v>
      </c>
      <c r="AC388" s="106" t="str">
        <f t="shared" si="37"/>
        <v>A</v>
      </c>
      <c r="AD388" s="107" t="str">
        <f t="shared" si="38"/>
        <v>Không</v>
      </c>
      <c r="AE388" s="61" t="s">
        <v>96</v>
      </c>
      <c r="AF388" s="61" t="s">
        <v>145</v>
      </c>
    </row>
    <row r="389" spans="1:32" ht="15.75">
      <c r="A389" s="65">
        <v>12</v>
      </c>
      <c r="B389" s="82" t="s">
        <v>128</v>
      </c>
      <c r="C389" s="83" t="str">
        <f t="shared" si="35"/>
        <v>Nguyễn Minh Quân</v>
      </c>
      <c r="D389" s="84"/>
      <c r="E389" s="86">
        <v>42926</v>
      </c>
      <c r="F389" s="86"/>
      <c r="G389" s="65"/>
      <c r="H389" s="65">
        <v>113</v>
      </c>
      <c r="I389" s="65">
        <v>20.9</v>
      </c>
      <c r="J389" s="65">
        <v>5</v>
      </c>
      <c r="K389" s="87" t="s">
        <v>32</v>
      </c>
      <c r="L389" s="104">
        <f t="shared" si="36"/>
        <v>16.367765682512335</v>
      </c>
      <c r="M389" s="87"/>
      <c r="N389" s="87"/>
      <c r="O389" s="87"/>
      <c r="P389" s="87"/>
      <c r="Q389" s="87"/>
      <c r="R389" s="87"/>
      <c r="S389" s="87"/>
      <c r="T389" s="87"/>
      <c r="U389" s="79"/>
      <c r="V389" s="79"/>
      <c r="W389" s="79"/>
      <c r="X389" s="79"/>
      <c r="Y389" s="79"/>
      <c r="Z389" s="79"/>
      <c r="AA389" s="79"/>
      <c r="AB389" s="80" t="s">
        <v>19</v>
      </c>
      <c r="AC389" s="106" t="str">
        <f t="shared" si="37"/>
        <v>A</v>
      </c>
      <c r="AD389" s="107" t="str">
        <f t="shared" si="38"/>
        <v>Không</v>
      </c>
      <c r="AE389" s="61" t="s">
        <v>97</v>
      </c>
      <c r="AF389" s="61" t="s">
        <v>437</v>
      </c>
    </row>
    <row r="390" spans="1:32" ht="15.75">
      <c r="A390" s="65">
        <v>13</v>
      </c>
      <c r="B390" s="82" t="s">
        <v>414</v>
      </c>
      <c r="C390" s="83" t="str">
        <f t="shared" si="35"/>
        <v>Đặng Nguyễn Ngọc Tỷ</v>
      </c>
      <c r="D390" s="84"/>
      <c r="E390" s="65"/>
      <c r="F390" s="86">
        <v>43090</v>
      </c>
      <c r="G390" s="65"/>
      <c r="H390" s="65">
        <v>110</v>
      </c>
      <c r="I390" s="65">
        <v>18.6</v>
      </c>
      <c r="J390" s="65">
        <v>5</v>
      </c>
      <c r="K390" s="87" t="s">
        <v>32</v>
      </c>
      <c r="L390" s="104">
        <f t="shared" si="36"/>
        <v>15.37190082644628</v>
      </c>
      <c r="M390" s="87"/>
      <c r="N390" s="87"/>
      <c r="O390" s="87"/>
      <c r="P390" s="87"/>
      <c r="Q390" s="87"/>
      <c r="R390" s="87"/>
      <c r="S390" s="87"/>
      <c r="T390" s="87"/>
      <c r="U390" s="79"/>
      <c r="V390" s="79"/>
      <c r="W390" s="79"/>
      <c r="X390" s="79"/>
      <c r="Y390" s="79"/>
      <c r="Z390" s="79"/>
      <c r="AA390" s="79"/>
      <c r="AB390" s="80" t="s">
        <v>19</v>
      </c>
      <c r="AC390" s="106" t="str">
        <f t="shared" si="37"/>
        <v>A</v>
      </c>
      <c r="AD390" s="107" t="str">
        <f t="shared" si="38"/>
        <v>Không</v>
      </c>
      <c r="AE390" s="61" t="s">
        <v>98</v>
      </c>
      <c r="AF390" s="61" t="s">
        <v>144</v>
      </c>
    </row>
    <row r="391" spans="1:32" ht="15.75">
      <c r="A391" s="65">
        <v>14</v>
      </c>
      <c r="B391" s="82" t="s">
        <v>415</v>
      </c>
      <c r="C391" s="83" t="str">
        <f t="shared" si="35"/>
        <v>Nguyễn Hoài Anh</v>
      </c>
      <c r="D391" s="84"/>
      <c r="E391" s="86">
        <v>42821</v>
      </c>
      <c r="F391" s="86"/>
      <c r="G391" s="65"/>
      <c r="H391" s="65">
        <v>107</v>
      </c>
      <c r="I391" s="65">
        <v>15.8</v>
      </c>
      <c r="J391" s="65">
        <v>5</v>
      </c>
      <c r="K391" s="87" t="s">
        <v>32</v>
      </c>
      <c r="L391" s="104">
        <f t="shared" si="36"/>
        <v>13.800331906716744</v>
      </c>
      <c r="M391" s="87"/>
      <c r="N391" s="87"/>
      <c r="O391" s="87"/>
      <c r="P391" s="87"/>
      <c r="Q391" s="87"/>
      <c r="R391" s="87"/>
      <c r="S391" s="87"/>
      <c r="T391" s="87"/>
      <c r="U391" s="79"/>
      <c r="V391" s="79"/>
      <c r="W391" s="79"/>
      <c r="X391" s="79"/>
      <c r="Y391" s="79"/>
      <c r="Z391" s="79"/>
      <c r="AA391" s="79"/>
      <c r="AB391" s="80" t="s">
        <v>19</v>
      </c>
      <c r="AC391" s="106" t="str">
        <f t="shared" si="37"/>
        <v>A</v>
      </c>
      <c r="AD391" s="107" t="str">
        <f t="shared" si="38"/>
        <v>Không</v>
      </c>
      <c r="AE391" s="61" t="s">
        <v>99</v>
      </c>
      <c r="AF391" s="61" t="s">
        <v>142</v>
      </c>
    </row>
    <row r="392" spans="1:32" ht="15.75">
      <c r="A392" s="65">
        <v>15</v>
      </c>
      <c r="B392" s="82" t="s">
        <v>416</v>
      </c>
      <c r="C392" s="83" t="str">
        <f t="shared" si="35"/>
        <v>Tống Nhật Thiên Ân</v>
      </c>
      <c r="D392" s="84"/>
      <c r="E392" s="86">
        <v>42832</v>
      </c>
      <c r="F392" s="65"/>
      <c r="G392" s="65"/>
      <c r="H392" s="65">
        <v>122</v>
      </c>
      <c r="I392" s="65">
        <v>25.2</v>
      </c>
      <c r="J392" s="65">
        <v>5</v>
      </c>
      <c r="K392" s="87" t="s">
        <v>32</v>
      </c>
      <c r="L392" s="104">
        <f t="shared" si="36"/>
        <v>16.93093254501478</v>
      </c>
      <c r="M392" s="87"/>
      <c r="N392" s="87"/>
      <c r="O392" s="87"/>
      <c r="P392" s="87"/>
      <c r="Q392" s="87"/>
      <c r="R392" s="87"/>
      <c r="S392" s="87"/>
      <c r="T392" s="87"/>
      <c r="U392" s="79"/>
      <c r="V392" s="79"/>
      <c r="W392" s="79"/>
      <c r="X392" s="79"/>
      <c r="Y392" s="79"/>
      <c r="Z392" s="79"/>
      <c r="AA392" s="79"/>
      <c r="AB392" s="80" t="s">
        <v>19</v>
      </c>
      <c r="AC392" s="106" t="str">
        <f t="shared" si="37"/>
        <v>A</v>
      </c>
      <c r="AD392" s="107" t="str">
        <f t="shared" si="38"/>
        <v>Không</v>
      </c>
      <c r="AE392" s="61" t="s">
        <v>100</v>
      </c>
      <c r="AF392" s="61" t="s">
        <v>146</v>
      </c>
    </row>
    <row r="393" spans="1:32" ht="15.75">
      <c r="A393" s="65">
        <v>16</v>
      </c>
      <c r="B393" s="82" t="s">
        <v>417</v>
      </c>
      <c r="C393" s="83" t="str">
        <f t="shared" si="35"/>
        <v>Phan Phú Quý</v>
      </c>
      <c r="D393" s="84"/>
      <c r="E393" s="86">
        <v>42812</v>
      </c>
      <c r="F393" s="65"/>
      <c r="G393" s="65"/>
      <c r="H393" s="65">
        <v>118</v>
      </c>
      <c r="I393" s="65">
        <v>23.2</v>
      </c>
      <c r="J393" s="65">
        <v>5</v>
      </c>
      <c r="K393" s="87" t="s">
        <v>32</v>
      </c>
      <c r="L393" s="104">
        <f t="shared" si="36"/>
        <v>16.661878770468256</v>
      </c>
      <c r="M393" s="87"/>
      <c r="N393" s="87"/>
      <c r="O393" s="87"/>
      <c r="P393" s="87"/>
      <c r="Q393" s="87"/>
      <c r="R393" s="87"/>
      <c r="S393" s="87"/>
      <c r="T393" s="87"/>
      <c r="U393" s="79"/>
      <c r="V393" s="79"/>
      <c r="W393" s="79"/>
      <c r="X393" s="79"/>
      <c r="Y393" s="79"/>
      <c r="Z393" s="79"/>
      <c r="AA393" s="79"/>
      <c r="AB393" s="80" t="s">
        <v>19</v>
      </c>
      <c r="AC393" s="106" t="str">
        <f t="shared" si="37"/>
        <v>A</v>
      </c>
      <c r="AD393" s="107" t="str">
        <f t="shared" si="38"/>
        <v>Không</v>
      </c>
      <c r="AE393" s="61" t="s">
        <v>101</v>
      </c>
      <c r="AF393" s="61" t="s">
        <v>150</v>
      </c>
    </row>
    <row r="394" spans="1:32" ht="15.75">
      <c r="A394" s="65">
        <v>17</v>
      </c>
      <c r="B394" s="82" t="s">
        <v>418</v>
      </c>
      <c r="C394" s="83" t="str">
        <f t="shared" si="35"/>
        <v>Đặng Trần Đăng Quang</v>
      </c>
      <c r="D394" s="84"/>
      <c r="E394" s="86">
        <v>43077</v>
      </c>
      <c r="F394" s="86" t="s">
        <v>419</v>
      </c>
      <c r="G394" s="65"/>
      <c r="H394" s="65">
        <v>117</v>
      </c>
      <c r="I394" s="65">
        <v>23.9</v>
      </c>
      <c r="J394" s="65">
        <v>5</v>
      </c>
      <c r="K394" s="87" t="s">
        <v>32</v>
      </c>
      <c r="L394" s="104">
        <f t="shared" si="36"/>
        <v>17.45927386953028</v>
      </c>
      <c r="M394" s="87"/>
      <c r="N394" s="87"/>
      <c r="O394" s="87"/>
      <c r="P394" s="87"/>
      <c r="Q394" s="87"/>
      <c r="R394" s="87"/>
      <c r="S394" s="87"/>
      <c r="T394" s="87"/>
      <c r="U394" s="79"/>
      <c r="V394" s="79"/>
      <c r="W394" s="79"/>
      <c r="X394" s="79"/>
      <c r="Y394" s="79"/>
      <c r="Z394" s="79"/>
      <c r="AA394" s="79"/>
      <c r="AB394" s="80" t="s">
        <v>19</v>
      </c>
      <c r="AC394" s="106" t="str">
        <f t="shared" si="37"/>
        <v>A</v>
      </c>
      <c r="AD394" s="107" t="str">
        <f t="shared" si="38"/>
        <v>Không</v>
      </c>
      <c r="AE394" s="61" t="s">
        <v>123</v>
      </c>
      <c r="AF394" s="61" t="s">
        <v>148</v>
      </c>
    </row>
    <row r="395" spans="1:32" ht="15.75">
      <c r="A395" s="65">
        <v>18</v>
      </c>
      <c r="B395" s="82" t="s">
        <v>420</v>
      </c>
      <c r="C395" s="83" t="str">
        <f t="shared" si="35"/>
        <v>Nguyễn Tấn Lợi</v>
      </c>
      <c r="D395" s="84"/>
      <c r="E395" s="86">
        <v>42837</v>
      </c>
      <c r="F395" s="86"/>
      <c r="G395" s="65"/>
      <c r="H395" s="65">
        <v>109</v>
      </c>
      <c r="I395" s="65">
        <v>16.7</v>
      </c>
      <c r="J395" s="65">
        <v>5</v>
      </c>
      <c r="K395" s="87" t="s">
        <v>32</v>
      </c>
      <c r="L395" s="104">
        <f t="shared" si="36"/>
        <v>14.056055887551553</v>
      </c>
      <c r="M395" s="87"/>
      <c r="N395" s="87"/>
      <c r="O395" s="87"/>
      <c r="P395" s="87"/>
      <c r="Q395" s="87"/>
      <c r="R395" s="87"/>
      <c r="S395" s="87"/>
      <c r="T395" s="87"/>
      <c r="U395" s="79"/>
      <c r="V395" s="79"/>
      <c r="W395" s="79"/>
      <c r="X395" s="79"/>
      <c r="Y395" s="79"/>
      <c r="Z395" s="79"/>
      <c r="AA395" s="79"/>
      <c r="AB395" s="80" t="s">
        <v>19</v>
      </c>
      <c r="AC395" s="106" t="str">
        <f t="shared" si="37"/>
        <v>A</v>
      </c>
      <c r="AD395" s="107" t="str">
        <f t="shared" si="38"/>
        <v>Không</v>
      </c>
      <c r="AE395" s="57" t="s">
        <v>125</v>
      </c>
      <c r="AF395" s="57" t="s">
        <v>152</v>
      </c>
    </row>
    <row r="396" spans="1:30" ht="15.75">
      <c r="A396" s="65">
        <v>19</v>
      </c>
      <c r="B396" s="82" t="s">
        <v>421</v>
      </c>
      <c r="C396" s="83" t="str">
        <f t="shared" si="35"/>
        <v>Nguyễn Minh Đạt</v>
      </c>
      <c r="D396" s="84"/>
      <c r="E396" s="86">
        <v>42856</v>
      </c>
      <c r="F396" s="86"/>
      <c r="G396" s="65"/>
      <c r="H396" s="65">
        <v>111</v>
      </c>
      <c r="I396" s="65">
        <v>18.3</v>
      </c>
      <c r="J396" s="65">
        <v>5</v>
      </c>
      <c r="K396" s="87" t="s">
        <v>32</v>
      </c>
      <c r="L396" s="104">
        <f t="shared" si="36"/>
        <v>14.852690528366203</v>
      </c>
      <c r="M396" s="87"/>
      <c r="N396" s="87"/>
      <c r="O396" s="87"/>
      <c r="P396" s="87"/>
      <c r="Q396" s="87"/>
      <c r="R396" s="87"/>
      <c r="S396" s="87"/>
      <c r="T396" s="87"/>
      <c r="U396" s="79"/>
      <c r="V396" s="79"/>
      <c r="W396" s="79"/>
      <c r="X396" s="79"/>
      <c r="Y396" s="79"/>
      <c r="Z396" s="79"/>
      <c r="AA396" s="79"/>
      <c r="AB396" s="80" t="s">
        <v>19</v>
      </c>
      <c r="AC396" s="106" t="str">
        <f t="shared" si="37"/>
        <v>A</v>
      </c>
      <c r="AD396" s="107" t="str">
        <f t="shared" si="38"/>
        <v>Không</v>
      </c>
    </row>
    <row r="397" spans="1:30" ht="15.75">
      <c r="A397" s="65">
        <v>20</v>
      </c>
      <c r="B397" s="82" t="s">
        <v>422</v>
      </c>
      <c r="C397" s="83" t="str">
        <f t="shared" si="35"/>
        <v>Chí Mỹ Dung</v>
      </c>
      <c r="D397" s="84"/>
      <c r="E397" s="86">
        <v>42742</v>
      </c>
      <c r="F397" s="86"/>
      <c r="G397" s="65"/>
      <c r="H397" s="65">
        <v>111</v>
      </c>
      <c r="I397" s="65">
        <v>21.2</v>
      </c>
      <c r="J397" s="65">
        <v>5</v>
      </c>
      <c r="K397" s="87" t="s">
        <v>32</v>
      </c>
      <c r="L397" s="104">
        <f t="shared" si="36"/>
        <v>17.206395584773965</v>
      </c>
      <c r="M397" s="87"/>
      <c r="N397" s="87"/>
      <c r="O397" s="87"/>
      <c r="P397" s="87"/>
      <c r="Q397" s="87"/>
      <c r="R397" s="87"/>
      <c r="S397" s="87"/>
      <c r="T397" s="87"/>
      <c r="U397" s="79"/>
      <c r="V397" s="79"/>
      <c r="W397" s="79"/>
      <c r="X397" s="79"/>
      <c r="Y397" s="79"/>
      <c r="Z397" s="79"/>
      <c r="AA397" s="79"/>
      <c r="AB397" s="80" t="s">
        <v>19</v>
      </c>
      <c r="AC397" s="106" t="str">
        <f t="shared" si="37"/>
        <v>A</v>
      </c>
      <c r="AD397" s="107" t="str">
        <f t="shared" si="38"/>
        <v>Không</v>
      </c>
    </row>
    <row r="398" spans="1:30" ht="15.75">
      <c r="A398" s="65">
        <v>21</v>
      </c>
      <c r="B398" s="82" t="s">
        <v>423</v>
      </c>
      <c r="C398" s="83" t="str">
        <f t="shared" si="35"/>
        <v>Nguyễn Đặng Minh An</v>
      </c>
      <c r="D398" s="84"/>
      <c r="E398" s="86">
        <v>42782</v>
      </c>
      <c r="F398" s="86"/>
      <c r="G398" s="65"/>
      <c r="H398" s="65">
        <v>110</v>
      </c>
      <c r="I398" s="65">
        <v>19.8</v>
      </c>
      <c r="J398" s="65">
        <v>5</v>
      </c>
      <c r="K398" s="87" t="s">
        <v>32</v>
      </c>
      <c r="L398" s="104">
        <f t="shared" si="36"/>
        <v>16.363636363636363</v>
      </c>
      <c r="M398" s="87"/>
      <c r="N398" s="87"/>
      <c r="O398" s="87"/>
      <c r="P398" s="87"/>
      <c r="Q398" s="87"/>
      <c r="R398" s="87"/>
      <c r="S398" s="87"/>
      <c r="T398" s="87"/>
      <c r="U398" s="79"/>
      <c r="V398" s="79"/>
      <c r="W398" s="79"/>
      <c r="X398" s="79"/>
      <c r="Y398" s="79"/>
      <c r="Z398" s="79"/>
      <c r="AA398" s="79"/>
      <c r="AB398" s="80" t="s">
        <v>19</v>
      </c>
      <c r="AC398" s="106" t="str">
        <f t="shared" si="37"/>
        <v>A</v>
      </c>
      <c r="AD398" s="107" t="str">
        <f t="shared" si="38"/>
        <v>Không</v>
      </c>
    </row>
    <row r="399" spans="1:30" ht="15.75">
      <c r="A399" s="65">
        <v>22</v>
      </c>
      <c r="B399" s="82" t="s">
        <v>424</v>
      </c>
      <c r="C399" s="83" t="str">
        <f t="shared" si="35"/>
        <v>Hoàng Bảo An</v>
      </c>
      <c r="D399" s="84"/>
      <c r="E399" s="86">
        <v>43082</v>
      </c>
      <c r="F399" s="65"/>
      <c r="G399" s="65"/>
      <c r="H399" s="65">
        <v>111</v>
      </c>
      <c r="I399" s="65">
        <v>20.3</v>
      </c>
      <c r="J399" s="65">
        <v>5</v>
      </c>
      <c r="K399" s="87" t="s">
        <v>32</v>
      </c>
      <c r="L399" s="104">
        <f t="shared" si="36"/>
        <v>16.475935394854314</v>
      </c>
      <c r="M399" s="87"/>
      <c r="N399" s="87"/>
      <c r="O399" s="87"/>
      <c r="P399" s="87"/>
      <c r="Q399" s="87"/>
      <c r="R399" s="87"/>
      <c r="S399" s="87"/>
      <c r="T399" s="87"/>
      <c r="U399" s="79"/>
      <c r="V399" s="79"/>
      <c r="W399" s="79"/>
      <c r="X399" s="79"/>
      <c r="Y399" s="79"/>
      <c r="Z399" s="79"/>
      <c r="AA399" s="79"/>
      <c r="AB399" s="80" t="s">
        <v>19</v>
      </c>
      <c r="AC399" s="106" t="str">
        <f t="shared" si="37"/>
        <v>A</v>
      </c>
      <c r="AD399" s="107" t="str">
        <f t="shared" si="38"/>
        <v>Không</v>
      </c>
    </row>
    <row r="400" spans="1:30" ht="15.75">
      <c r="A400" s="65">
        <v>23</v>
      </c>
      <c r="B400" s="82" t="s">
        <v>425</v>
      </c>
      <c r="C400" s="83" t="str">
        <f t="shared" si="35"/>
        <v>Nguyễn Hoàng Minh Ánh</v>
      </c>
      <c r="D400" s="84"/>
      <c r="E400" s="65"/>
      <c r="F400" s="86">
        <v>42824</v>
      </c>
      <c r="G400" s="65"/>
      <c r="H400" s="65">
        <v>106</v>
      </c>
      <c r="I400" s="65">
        <v>17.3</v>
      </c>
      <c r="J400" s="65">
        <v>5</v>
      </c>
      <c r="K400" s="87" t="s">
        <v>32</v>
      </c>
      <c r="L400" s="104">
        <f t="shared" si="36"/>
        <v>15.396938412246351</v>
      </c>
      <c r="M400" s="87"/>
      <c r="N400" s="87"/>
      <c r="O400" s="87"/>
      <c r="P400" s="87"/>
      <c r="Q400" s="87"/>
      <c r="R400" s="87"/>
      <c r="S400" s="87"/>
      <c r="T400" s="87"/>
      <c r="U400" s="79"/>
      <c r="V400" s="79"/>
      <c r="W400" s="79"/>
      <c r="X400" s="79"/>
      <c r="Y400" s="79"/>
      <c r="Z400" s="79"/>
      <c r="AA400" s="79"/>
      <c r="AB400" s="80" t="s">
        <v>19</v>
      </c>
      <c r="AC400" s="106" t="str">
        <f t="shared" si="37"/>
        <v>A</v>
      </c>
      <c r="AD400" s="107" t="str">
        <f t="shared" si="38"/>
        <v>Không</v>
      </c>
    </row>
    <row r="401" spans="1:30" ht="15.75">
      <c r="A401" s="65">
        <v>24</v>
      </c>
      <c r="B401" s="82" t="s">
        <v>426</v>
      </c>
      <c r="C401" s="83" t="str">
        <f t="shared" si="35"/>
        <v>Nguyễn Thị Lan Anh</v>
      </c>
      <c r="D401" s="84"/>
      <c r="E401" s="65"/>
      <c r="F401" s="86">
        <v>42913</v>
      </c>
      <c r="G401" s="65"/>
      <c r="H401" s="65">
        <v>114</v>
      </c>
      <c r="I401" s="65">
        <v>21.2</v>
      </c>
      <c r="J401" s="65">
        <v>5</v>
      </c>
      <c r="K401" s="87" t="s">
        <v>32</v>
      </c>
      <c r="L401" s="104">
        <f t="shared" si="36"/>
        <v>16.312711603570328</v>
      </c>
      <c r="M401" s="87"/>
      <c r="N401" s="87"/>
      <c r="O401" s="87"/>
      <c r="P401" s="87"/>
      <c r="Q401" s="87"/>
      <c r="R401" s="87"/>
      <c r="S401" s="87"/>
      <c r="T401" s="87"/>
      <c r="U401" s="79"/>
      <c r="V401" s="79"/>
      <c r="W401" s="79"/>
      <c r="X401" s="79"/>
      <c r="Y401" s="79"/>
      <c r="Z401" s="79"/>
      <c r="AA401" s="79"/>
      <c r="AB401" s="80" t="s">
        <v>19</v>
      </c>
      <c r="AC401" s="106" t="str">
        <f t="shared" si="37"/>
        <v>A</v>
      </c>
      <c r="AD401" s="107" t="str">
        <f t="shared" si="38"/>
        <v>Không</v>
      </c>
    </row>
    <row r="402" spans="1:30" ht="15.75">
      <c r="A402" s="65">
        <v>25</v>
      </c>
      <c r="B402" s="82" t="s">
        <v>427</v>
      </c>
      <c r="C402" s="83" t="str">
        <f t="shared" si="35"/>
        <v>Lê Mạnh Phát</v>
      </c>
      <c r="D402" s="84"/>
      <c r="E402" s="86">
        <v>43053</v>
      </c>
      <c r="F402" s="86"/>
      <c r="G402" s="65"/>
      <c r="H402" s="65">
        <v>107</v>
      </c>
      <c r="I402" s="65">
        <v>19.3</v>
      </c>
      <c r="J402" s="65">
        <v>5</v>
      </c>
      <c r="K402" s="87" t="s">
        <v>32</v>
      </c>
      <c r="L402" s="104">
        <f t="shared" si="36"/>
        <v>16.857367455672986</v>
      </c>
      <c r="M402" s="87"/>
      <c r="N402" s="87"/>
      <c r="O402" s="87"/>
      <c r="P402" s="87"/>
      <c r="Q402" s="87"/>
      <c r="R402" s="87"/>
      <c r="S402" s="87"/>
      <c r="T402" s="87"/>
      <c r="U402" s="79"/>
      <c r="V402" s="79"/>
      <c r="W402" s="79"/>
      <c r="X402" s="79"/>
      <c r="Y402" s="79"/>
      <c r="Z402" s="79"/>
      <c r="AA402" s="79"/>
      <c r="AB402" s="80" t="s">
        <v>19</v>
      </c>
      <c r="AC402" s="106" t="str">
        <f t="shared" si="37"/>
        <v>A</v>
      </c>
      <c r="AD402" s="107" t="str">
        <f t="shared" si="38"/>
        <v>Không</v>
      </c>
    </row>
    <row r="403" spans="1:30" ht="15.75">
      <c r="A403" s="65">
        <v>26</v>
      </c>
      <c r="B403" s="82" t="s">
        <v>126</v>
      </c>
      <c r="C403" s="83" t="str">
        <f t="shared" si="35"/>
        <v>Nguyễn Thị Như Ý</v>
      </c>
      <c r="D403" s="84"/>
      <c r="E403" s="86"/>
      <c r="F403" s="86">
        <v>42932</v>
      </c>
      <c r="G403" s="65"/>
      <c r="H403" s="65">
        <v>124</v>
      </c>
      <c r="I403" s="65">
        <v>26</v>
      </c>
      <c r="J403" s="65">
        <v>5</v>
      </c>
      <c r="K403" s="87" t="s">
        <v>32</v>
      </c>
      <c r="L403" s="104">
        <f t="shared" si="36"/>
        <v>16.909469302809573</v>
      </c>
      <c r="M403" s="87"/>
      <c r="N403" s="87"/>
      <c r="O403" s="87"/>
      <c r="P403" s="87"/>
      <c r="Q403" s="87"/>
      <c r="R403" s="87"/>
      <c r="S403" s="87"/>
      <c r="T403" s="87"/>
      <c r="U403" s="79"/>
      <c r="V403" s="79"/>
      <c r="W403" s="79"/>
      <c r="X403" s="79"/>
      <c r="Y403" s="79"/>
      <c r="Z403" s="79"/>
      <c r="AA403" s="79"/>
      <c r="AB403" s="80" t="s">
        <v>19</v>
      </c>
      <c r="AC403" s="106" t="str">
        <f t="shared" si="37"/>
        <v>A</v>
      </c>
      <c r="AD403" s="107" t="str">
        <f t="shared" si="38"/>
        <v>Không</v>
      </c>
    </row>
    <row r="404" spans="1:30" ht="15.75">
      <c r="A404" s="65">
        <v>27</v>
      </c>
      <c r="B404" s="82" t="s">
        <v>428</v>
      </c>
      <c r="C404" s="83" t="str">
        <f t="shared" si="35"/>
        <v>Nguyễn Hữu Đăng</v>
      </c>
      <c r="D404" s="84"/>
      <c r="E404" s="86">
        <v>42820</v>
      </c>
      <c r="F404" s="65"/>
      <c r="G404" s="65"/>
      <c r="H404" s="65">
        <v>108</v>
      </c>
      <c r="I404" s="65">
        <v>16.2</v>
      </c>
      <c r="J404" s="65">
        <v>1</v>
      </c>
      <c r="K404" s="87" t="s">
        <v>32</v>
      </c>
      <c r="L404" s="104">
        <f t="shared" si="36"/>
        <v>13.88888888888889</v>
      </c>
      <c r="M404" s="87"/>
      <c r="N404" s="87"/>
      <c r="O404" s="87"/>
      <c r="P404" s="87"/>
      <c r="Q404" s="87" t="s">
        <v>25</v>
      </c>
      <c r="R404" s="87"/>
      <c r="S404" s="87"/>
      <c r="T404" s="87"/>
      <c r="U404" s="79"/>
      <c r="V404" s="79"/>
      <c r="W404" s="79"/>
      <c r="X404" s="79"/>
      <c r="Y404" s="79"/>
      <c r="Z404" s="79"/>
      <c r="AA404" s="79"/>
      <c r="AB404" s="80" t="s">
        <v>19</v>
      </c>
      <c r="AC404" s="106" t="str">
        <f t="shared" si="37"/>
        <v>B</v>
      </c>
      <c r="AD404" s="107" t="str">
        <f t="shared" si="38"/>
        <v>Sâu răng</v>
      </c>
    </row>
    <row r="405" spans="1:30" ht="15.75">
      <c r="A405" s="65">
        <v>28</v>
      </c>
      <c r="B405" s="82" t="s">
        <v>429</v>
      </c>
      <c r="C405" s="83" t="str">
        <f t="shared" si="35"/>
        <v>Trần Nguyễn Nhã Phương</v>
      </c>
      <c r="D405" s="84"/>
      <c r="E405" s="86"/>
      <c r="F405" s="86">
        <v>42994</v>
      </c>
      <c r="G405" s="65"/>
      <c r="H405" s="65">
        <v>108</v>
      </c>
      <c r="I405" s="65">
        <v>19.5</v>
      </c>
      <c r="J405" s="65">
        <v>1</v>
      </c>
      <c r="K405" s="87" t="s">
        <v>32</v>
      </c>
      <c r="L405" s="104">
        <f t="shared" si="36"/>
        <v>16.718106995884774</v>
      </c>
      <c r="M405" s="87"/>
      <c r="N405" s="87"/>
      <c r="O405" s="87"/>
      <c r="P405" s="87"/>
      <c r="Q405" s="87" t="s">
        <v>25</v>
      </c>
      <c r="R405" s="87"/>
      <c r="S405" s="87"/>
      <c r="T405" s="87"/>
      <c r="U405" s="79"/>
      <c r="V405" s="79"/>
      <c r="W405" s="79"/>
      <c r="X405" s="79"/>
      <c r="Y405" s="79"/>
      <c r="Z405" s="79"/>
      <c r="AA405" s="79"/>
      <c r="AB405" s="80" t="s">
        <v>19</v>
      </c>
      <c r="AC405" s="106" t="str">
        <f t="shared" si="37"/>
        <v>B</v>
      </c>
      <c r="AD405" s="107" t="str">
        <f t="shared" si="38"/>
        <v>Sâu răng</v>
      </c>
    </row>
    <row r="406" spans="1:30" ht="15.75">
      <c r="A406" s="65">
        <v>29</v>
      </c>
      <c r="B406" s="82" t="s">
        <v>430</v>
      </c>
      <c r="C406" s="83" t="str">
        <f t="shared" si="35"/>
        <v>Mai Thiên Cát</v>
      </c>
      <c r="D406" s="84"/>
      <c r="E406" s="86"/>
      <c r="F406" s="86">
        <v>42739</v>
      </c>
      <c r="G406" s="65"/>
      <c r="H406" s="65">
        <v>114</v>
      </c>
      <c r="I406" s="65">
        <v>18.3</v>
      </c>
      <c r="J406" s="65">
        <v>1</v>
      </c>
      <c r="K406" s="87" t="s">
        <v>32</v>
      </c>
      <c r="L406" s="104">
        <f t="shared" si="36"/>
        <v>14.081255771006463</v>
      </c>
      <c r="M406" s="87"/>
      <c r="N406" s="87"/>
      <c r="O406" s="87"/>
      <c r="P406" s="87"/>
      <c r="Q406" s="87" t="s">
        <v>25</v>
      </c>
      <c r="R406" s="87"/>
      <c r="S406" s="87"/>
      <c r="T406" s="87"/>
      <c r="U406" s="79"/>
      <c r="V406" s="79"/>
      <c r="W406" s="79"/>
      <c r="X406" s="79"/>
      <c r="Y406" s="79"/>
      <c r="Z406" s="79"/>
      <c r="AA406" s="79"/>
      <c r="AB406" s="80" t="s">
        <v>19</v>
      </c>
      <c r="AC406" s="106" t="str">
        <f t="shared" si="37"/>
        <v>B</v>
      </c>
      <c r="AD406" s="107" t="str">
        <f t="shared" si="38"/>
        <v>Sâu răng</v>
      </c>
    </row>
    <row r="407" spans="1:30" ht="15.75">
      <c r="A407" s="65">
        <v>30</v>
      </c>
      <c r="B407" s="82" t="s">
        <v>431</v>
      </c>
      <c r="C407" s="83" t="str">
        <f t="shared" si="35"/>
        <v>Trần Thiên Phú Đạt</v>
      </c>
      <c r="D407" s="84"/>
      <c r="E407" s="86">
        <v>42969</v>
      </c>
      <c r="F407" s="86"/>
      <c r="G407" s="65"/>
      <c r="H407" s="65">
        <v>111</v>
      </c>
      <c r="I407" s="65">
        <v>17.3</v>
      </c>
      <c r="J407" s="65">
        <v>1</v>
      </c>
      <c r="K407" s="87" t="s">
        <v>32</v>
      </c>
      <c r="L407" s="104">
        <f t="shared" si="36"/>
        <v>14.04106809512215</v>
      </c>
      <c r="M407" s="87"/>
      <c r="N407" s="87"/>
      <c r="O407" s="87"/>
      <c r="P407" s="87"/>
      <c r="Q407" s="87" t="s">
        <v>25</v>
      </c>
      <c r="R407" s="87"/>
      <c r="S407" s="87"/>
      <c r="T407" s="87"/>
      <c r="U407" s="79"/>
      <c r="V407" s="79"/>
      <c r="W407" s="79"/>
      <c r="X407" s="79"/>
      <c r="Y407" s="79"/>
      <c r="Z407" s="79"/>
      <c r="AA407" s="79"/>
      <c r="AB407" s="80" t="s">
        <v>19</v>
      </c>
      <c r="AC407" s="106" t="str">
        <f t="shared" si="37"/>
        <v>B</v>
      </c>
      <c r="AD407" s="107" t="str">
        <f t="shared" si="38"/>
        <v>Sâu răng</v>
      </c>
    </row>
    <row r="408" spans="1:30" ht="15.75">
      <c r="A408" s="65">
        <v>31</v>
      </c>
      <c r="B408" s="82" t="s">
        <v>432</v>
      </c>
      <c r="C408" s="83" t="str">
        <f t="shared" si="35"/>
        <v>Nguyễn Gia Khánh</v>
      </c>
      <c r="D408" s="84"/>
      <c r="E408" s="86">
        <v>42759</v>
      </c>
      <c r="F408" s="65"/>
      <c r="G408" s="65"/>
      <c r="H408" s="65">
        <v>115</v>
      </c>
      <c r="I408" s="65">
        <v>18.5</v>
      </c>
      <c r="J408" s="65">
        <v>5</v>
      </c>
      <c r="K408" s="87" t="s">
        <v>32</v>
      </c>
      <c r="L408" s="104">
        <f t="shared" si="36"/>
        <v>13.988657844990549</v>
      </c>
      <c r="M408" s="87"/>
      <c r="N408" s="87"/>
      <c r="O408" s="87"/>
      <c r="P408" s="87"/>
      <c r="Q408" s="87"/>
      <c r="R408" s="87"/>
      <c r="S408" s="87"/>
      <c r="T408" s="87"/>
      <c r="U408" s="79"/>
      <c r="V408" s="79"/>
      <c r="W408" s="79"/>
      <c r="X408" s="79"/>
      <c r="Y408" s="79"/>
      <c r="Z408" s="79"/>
      <c r="AA408" s="79"/>
      <c r="AB408" s="80" t="s">
        <v>19</v>
      </c>
      <c r="AC408" s="106" t="str">
        <f t="shared" si="37"/>
        <v>A</v>
      </c>
      <c r="AD408" s="107" t="str">
        <f t="shared" si="38"/>
        <v>Không</v>
      </c>
    </row>
    <row r="409" spans="1:30" ht="15.75">
      <c r="A409" s="65">
        <v>32</v>
      </c>
      <c r="B409" s="82" t="s">
        <v>433</v>
      </c>
      <c r="C409" s="83" t="str">
        <f t="shared" si="35"/>
        <v>Bùi Minh Hoàng</v>
      </c>
      <c r="D409" s="84"/>
      <c r="E409" s="86">
        <v>42833</v>
      </c>
      <c r="F409" s="86"/>
      <c r="G409" s="65"/>
      <c r="H409" s="65">
        <v>120</v>
      </c>
      <c r="I409" s="65">
        <v>22.5</v>
      </c>
      <c r="J409" s="65">
        <v>5</v>
      </c>
      <c r="K409" s="87" t="s">
        <v>32</v>
      </c>
      <c r="L409" s="104">
        <f t="shared" si="36"/>
        <v>15.625</v>
      </c>
      <c r="M409" s="87"/>
      <c r="N409" s="87"/>
      <c r="O409" s="87"/>
      <c r="P409" s="87"/>
      <c r="Q409" s="87"/>
      <c r="R409" s="87"/>
      <c r="S409" s="87"/>
      <c r="T409" s="87"/>
      <c r="U409" s="79"/>
      <c r="V409" s="79"/>
      <c r="W409" s="79"/>
      <c r="X409" s="79"/>
      <c r="Y409" s="79"/>
      <c r="Z409" s="79"/>
      <c r="AA409" s="79"/>
      <c r="AB409" s="80" t="s">
        <v>19</v>
      </c>
      <c r="AC409" s="106" t="str">
        <f t="shared" si="37"/>
        <v>A</v>
      </c>
      <c r="AD409" s="107" t="str">
        <f t="shared" si="38"/>
        <v>Không</v>
      </c>
    </row>
    <row r="410" spans="1:30" ht="15.75">
      <c r="A410" s="65">
        <v>33</v>
      </c>
      <c r="B410" s="82" t="s">
        <v>434</v>
      </c>
      <c r="C410" s="83" t="str">
        <f t="shared" si="35"/>
        <v>Hồ Hà My</v>
      </c>
      <c r="D410" s="84"/>
      <c r="E410" s="86"/>
      <c r="F410" s="86">
        <v>42903</v>
      </c>
      <c r="G410" s="65"/>
      <c r="H410" s="65">
        <v>103</v>
      </c>
      <c r="I410" s="65">
        <v>16.5</v>
      </c>
      <c r="J410" s="65">
        <v>5</v>
      </c>
      <c r="K410" s="87" t="s">
        <v>32</v>
      </c>
      <c r="L410" s="104">
        <f t="shared" si="36"/>
        <v>15.552832500706947</v>
      </c>
      <c r="M410" s="87"/>
      <c r="N410" s="87"/>
      <c r="O410" s="87"/>
      <c r="P410" s="87"/>
      <c r="Q410" s="87"/>
      <c r="R410" s="87"/>
      <c r="S410" s="87"/>
      <c r="T410" s="87"/>
      <c r="U410" s="79"/>
      <c r="V410" s="79"/>
      <c r="W410" s="79"/>
      <c r="X410" s="79"/>
      <c r="Y410" s="79"/>
      <c r="Z410" s="79"/>
      <c r="AA410" s="79"/>
      <c r="AB410" s="80" t="s">
        <v>19</v>
      </c>
      <c r="AC410" s="106" t="str">
        <f t="shared" si="37"/>
        <v>A</v>
      </c>
      <c r="AD410" s="107" t="str">
        <f t="shared" si="38"/>
        <v>Không</v>
      </c>
    </row>
    <row r="411" spans="1:30" ht="15.75">
      <c r="A411" s="65">
        <v>34</v>
      </c>
      <c r="B411" s="82" t="s">
        <v>435</v>
      </c>
      <c r="C411" s="83" t="str">
        <f t="shared" si="35"/>
        <v>Võ Anh Khoa</v>
      </c>
      <c r="D411" s="84"/>
      <c r="E411" s="86">
        <v>42822</v>
      </c>
      <c r="F411" s="65"/>
      <c r="G411" s="65"/>
      <c r="H411" s="65">
        <v>109</v>
      </c>
      <c r="I411" s="65">
        <v>17.7</v>
      </c>
      <c r="J411" s="65">
        <v>5</v>
      </c>
      <c r="K411" s="87" t="s">
        <v>32</v>
      </c>
      <c r="L411" s="104">
        <f t="shared" si="36"/>
        <v>14.897735880818113</v>
      </c>
      <c r="M411" s="87"/>
      <c r="N411" s="87"/>
      <c r="O411" s="87"/>
      <c r="P411" s="87"/>
      <c r="Q411" s="87"/>
      <c r="R411" s="87"/>
      <c r="S411" s="87"/>
      <c r="T411" s="87"/>
      <c r="U411" s="79"/>
      <c r="V411" s="79"/>
      <c r="W411" s="79"/>
      <c r="X411" s="79"/>
      <c r="Y411" s="79"/>
      <c r="Z411" s="79"/>
      <c r="AA411" s="79"/>
      <c r="AB411" s="80" t="s">
        <v>19</v>
      </c>
      <c r="AC411" s="106" t="str">
        <f t="shared" si="37"/>
        <v>A</v>
      </c>
      <c r="AD411" s="107" t="str">
        <f t="shared" si="38"/>
        <v>Không</v>
      </c>
    </row>
    <row r="412" spans="1:30" ht="15.75">
      <c r="A412" s="65">
        <v>35</v>
      </c>
      <c r="B412" s="82" t="s">
        <v>436</v>
      </c>
      <c r="C412" s="83" t="str">
        <f t="shared" si="35"/>
        <v>Nguyễn Viết Kim Hương</v>
      </c>
      <c r="D412" s="84"/>
      <c r="E412" s="86"/>
      <c r="F412" s="86">
        <v>42986</v>
      </c>
      <c r="G412" s="65"/>
      <c r="H412" s="65">
        <v>103</v>
      </c>
      <c r="I412" s="65">
        <v>14.5</v>
      </c>
      <c r="J412" s="65" t="s">
        <v>97</v>
      </c>
      <c r="K412" s="87" t="s">
        <v>25</v>
      </c>
      <c r="L412" s="104">
        <f t="shared" si="36"/>
        <v>13.667640682439439</v>
      </c>
      <c r="M412" s="87"/>
      <c r="N412" s="87"/>
      <c r="O412" s="87"/>
      <c r="P412" s="87"/>
      <c r="Q412" s="87" t="s">
        <v>25</v>
      </c>
      <c r="R412" s="87"/>
      <c r="S412" s="87"/>
      <c r="T412" s="87"/>
      <c r="U412" s="79"/>
      <c r="V412" s="79"/>
      <c r="W412" s="79"/>
      <c r="X412" s="79"/>
      <c r="Y412" s="79"/>
      <c r="Z412" s="79"/>
      <c r="AA412" s="79"/>
      <c r="AB412" s="80" t="s">
        <v>19</v>
      </c>
      <c r="AC412" s="106" t="str">
        <f t="shared" si="37"/>
        <v>B</v>
      </c>
      <c r="AD412" s="107" t="str">
        <f t="shared" si="38"/>
        <v>Suy dinh dưỡng cân nặng, suy dinh dưỡng chiều cao,thị lực giảm</v>
      </c>
    </row>
    <row r="413" spans="1:30" ht="15.75">
      <c r="A413" s="65">
        <v>36</v>
      </c>
      <c r="B413" s="82" t="s">
        <v>438</v>
      </c>
      <c r="C413" s="83" t="str">
        <f t="shared" si="35"/>
        <v>Bùi Phạm Yến Nhi</v>
      </c>
      <c r="D413" s="84"/>
      <c r="E413" s="86"/>
      <c r="F413" s="86">
        <v>42754</v>
      </c>
      <c r="G413" s="65"/>
      <c r="H413" s="65">
        <v>118</v>
      </c>
      <c r="I413" s="65">
        <v>26.9</v>
      </c>
      <c r="J413" s="65">
        <v>6</v>
      </c>
      <c r="K413" s="87" t="s">
        <v>25</v>
      </c>
      <c r="L413" s="104">
        <f t="shared" si="36"/>
        <v>19.319161160586038</v>
      </c>
      <c r="M413" s="87"/>
      <c r="N413" s="87"/>
      <c r="O413" s="87"/>
      <c r="P413" s="87"/>
      <c r="Q413" s="87"/>
      <c r="R413" s="87"/>
      <c r="S413" s="87"/>
      <c r="T413" s="87"/>
      <c r="U413" s="79"/>
      <c r="V413" s="79"/>
      <c r="W413" s="79"/>
      <c r="X413" s="79"/>
      <c r="Y413" s="79"/>
      <c r="Z413" s="79"/>
      <c r="AA413" s="79"/>
      <c r="AB413" s="80" t="s">
        <v>19</v>
      </c>
      <c r="AC413" s="106" t="str">
        <f t="shared" si="37"/>
        <v>B</v>
      </c>
      <c r="AD413" s="107" t="str">
        <f t="shared" si="38"/>
        <v>Thừa cân</v>
      </c>
    </row>
    <row r="414" spans="1:30" ht="15.75">
      <c r="A414" s="65">
        <v>37</v>
      </c>
      <c r="B414" s="82" t="s">
        <v>439</v>
      </c>
      <c r="C414" s="83" t="str">
        <f t="shared" si="35"/>
        <v>Trần Quốc Trung</v>
      </c>
      <c r="D414" s="84"/>
      <c r="E414" s="86">
        <v>42894</v>
      </c>
      <c r="F414" s="86"/>
      <c r="G414" s="65"/>
      <c r="H414" s="65">
        <v>103</v>
      </c>
      <c r="I414" s="65">
        <v>15</v>
      </c>
      <c r="J414" s="65">
        <v>7</v>
      </c>
      <c r="K414" s="87" t="s">
        <v>25</v>
      </c>
      <c r="L414" s="104">
        <f t="shared" si="36"/>
        <v>14.138938637006316</v>
      </c>
      <c r="M414" s="87"/>
      <c r="N414" s="87"/>
      <c r="O414" s="87"/>
      <c r="P414" s="87"/>
      <c r="Q414" s="87"/>
      <c r="R414" s="87"/>
      <c r="S414" s="87"/>
      <c r="T414" s="87"/>
      <c r="U414" s="79"/>
      <c r="V414" s="79"/>
      <c r="W414" s="79"/>
      <c r="X414" s="79"/>
      <c r="Y414" s="79"/>
      <c r="Z414" s="79"/>
      <c r="AA414" s="79"/>
      <c r="AB414" s="88" t="s">
        <v>19</v>
      </c>
      <c r="AC414" s="106" t="str">
        <f t="shared" si="37"/>
        <v>B</v>
      </c>
      <c r="AD414" s="107" t="str">
        <f t="shared" si="38"/>
        <v>Suy dinh dưỡng cân nặng</v>
      </c>
    </row>
    <row r="415" spans="1:30" ht="15.75">
      <c r="A415" s="65">
        <v>38</v>
      </c>
      <c r="B415" s="82"/>
      <c r="C415" s="83"/>
      <c r="D415" s="84"/>
      <c r="E415" s="65"/>
      <c r="F415" s="86"/>
      <c r="G415" s="65"/>
      <c r="H415" s="65"/>
      <c r="I415" s="65"/>
      <c r="J415" s="65"/>
      <c r="K415" s="87"/>
      <c r="L415" s="104" t="e">
        <f t="shared" si="36"/>
        <v>#DIV/0!</v>
      </c>
      <c r="M415" s="87"/>
      <c r="N415" s="87"/>
      <c r="O415" s="87"/>
      <c r="P415" s="87"/>
      <c r="Q415" s="87"/>
      <c r="R415" s="87"/>
      <c r="S415" s="87"/>
      <c r="T415" s="87"/>
      <c r="U415" s="79"/>
      <c r="V415" s="79"/>
      <c r="W415" s="79"/>
      <c r="X415" s="79"/>
      <c r="Y415" s="79"/>
      <c r="Z415" s="79"/>
      <c r="AA415" s="79"/>
      <c r="AB415" s="88" t="s">
        <v>19</v>
      </c>
      <c r="AC415" s="106" t="str">
        <f t="shared" si="37"/>
        <v>A</v>
      </c>
      <c r="AD415" s="107" t="e">
        <f t="shared" si="38"/>
        <v>#N/A</v>
      </c>
    </row>
    <row r="416" spans="1:30" ht="15.75">
      <c r="A416" s="65">
        <v>39</v>
      </c>
      <c r="B416" s="82"/>
      <c r="C416" s="83"/>
      <c r="D416" s="84"/>
      <c r="E416" s="86"/>
      <c r="F416" s="86"/>
      <c r="G416" s="65"/>
      <c r="H416" s="65"/>
      <c r="I416" s="65"/>
      <c r="J416" s="65"/>
      <c r="K416" s="87"/>
      <c r="L416" s="104" t="e">
        <f t="shared" si="36"/>
        <v>#DIV/0!</v>
      </c>
      <c r="M416" s="87"/>
      <c r="N416" s="87"/>
      <c r="O416" s="87"/>
      <c r="P416" s="87"/>
      <c r="Q416" s="87"/>
      <c r="R416" s="87"/>
      <c r="S416" s="87"/>
      <c r="T416" s="87"/>
      <c r="U416" s="79"/>
      <c r="V416" s="79"/>
      <c r="W416" s="79"/>
      <c r="X416" s="79"/>
      <c r="Y416" s="79"/>
      <c r="Z416" s="79"/>
      <c r="AA416" s="79"/>
      <c r="AB416" s="88" t="s">
        <v>19</v>
      </c>
      <c r="AC416" s="106" t="str">
        <f t="shared" si="37"/>
        <v>A</v>
      </c>
      <c r="AD416" s="107" t="e">
        <f t="shared" si="38"/>
        <v>#N/A</v>
      </c>
    </row>
    <row r="417" spans="1:30" ht="15.75">
      <c r="A417" s="65">
        <v>40</v>
      </c>
      <c r="B417" s="82"/>
      <c r="C417" s="83"/>
      <c r="D417" s="84"/>
      <c r="E417" s="86"/>
      <c r="F417" s="86"/>
      <c r="G417" s="65"/>
      <c r="H417" s="65"/>
      <c r="I417" s="65"/>
      <c r="J417" s="65"/>
      <c r="K417" s="87"/>
      <c r="L417" s="104" t="e">
        <f t="shared" si="36"/>
        <v>#DIV/0!</v>
      </c>
      <c r="M417" s="87"/>
      <c r="N417" s="87"/>
      <c r="O417" s="87"/>
      <c r="P417" s="87"/>
      <c r="Q417" s="87"/>
      <c r="R417" s="87"/>
      <c r="S417" s="87"/>
      <c r="T417" s="87"/>
      <c r="U417" s="79"/>
      <c r="V417" s="79"/>
      <c r="W417" s="79"/>
      <c r="X417" s="79"/>
      <c r="Y417" s="79"/>
      <c r="Z417" s="79"/>
      <c r="AA417" s="79"/>
      <c r="AB417" s="88" t="s">
        <v>19</v>
      </c>
      <c r="AC417" s="106" t="str">
        <f t="shared" si="37"/>
        <v>A</v>
      </c>
      <c r="AD417" s="107" t="e">
        <f t="shared" si="38"/>
        <v>#N/A</v>
      </c>
    </row>
    <row r="418" spans="1:30" ht="15.75">
      <c r="A418" s="65">
        <v>41</v>
      </c>
      <c r="B418" s="82"/>
      <c r="C418" s="83"/>
      <c r="D418" s="84"/>
      <c r="E418" s="86"/>
      <c r="F418" s="86"/>
      <c r="G418" s="65"/>
      <c r="H418" s="65"/>
      <c r="I418" s="65"/>
      <c r="J418" s="65"/>
      <c r="K418" s="87"/>
      <c r="L418" s="104" t="e">
        <f t="shared" si="36"/>
        <v>#DIV/0!</v>
      </c>
      <c r="M418" s="87"/>
      <c r="N418" s="87"/>
      <c r="O418" s="87"/>
      <c r="P418" s="87"/>
      <c r="Q418" s="87"/>
      <c r="R418" s="87"/>
      <c r="S418" s="87"/>
      <c r="T418" s="87"/>
      <c r="U418" s="79"/>
      <c r="V418" s="79"/>
      <c r="W418" s="79"/>
      <c r="X418" s="79"/>
      <c r="Y418" s="79"/>
      <c r="Z418" s="79"/>
      <c r="AA418" s="79"/>
      <c r="AB418" s="88" t="s">
        <v>19</v>
      </c>
      <c r="AC418" s="106" t="str">
        <f t="shared" si="37"/>
        <v>A</v>
      </c>
      <c r="AD418" s="107" t="e">
        <f t="shared" si="38"/>
        <v>#N/A</v>
      </c>
    </row>
    <row r="419" spans="1:30" ht="15.75">
      <c r="A419" s="65">
        <v>42</v>
      </c>
      <c r="B419" s="82"/>
      <c r="C419" s="83"/>
      <c r="D419" s="84"/>
      <c r="E419" s="86"/>
      <c r="F419" s="86"/>
      <c r="G419" s="65"/>
      <c r="H419" s="65"/>
      <c r="I419" s="65"/>
      <c r="J419" s="65"/>
      <c r="K419" s="87"/>
      <c r="L419" s="104" t="e">
        <f t="shared" si="36"/>
        <v>#DIV/0!</v>
      </c>
      <c r="M419" s="87"/>
      <c r="N419" s="87"/>
      <c r="O419" s="87"/>
      <c r="P419" s="87"/>
      <c r="Q419" s="87"/>
      <c r="R419" s="87"/>
      <c r="S419" s="87"/>
      <c r="T419" s="87"/>
      <c r="U419" s="79"/>
      <c r="V419" s="79"/>
      <c r="W419" s="79"/>
      <c r="X419" s="79"/>
      <c r="Y419" s="79"/>
      <c r="Z419" s="79"/>
      <c r="AA419" s="79"/>
      <c r="AB419" s="88" t="s">
        <v>19</v>
      </c>
      <c r="AC419" s="106" t="str">
        <f t="shared" si="37"/>
        <v>A</v>
      </c>
      <c r="AD419" s="107" t="e">
        <f t="shared" si="38"/>
        <v>#N/A</v>
      </c>
    </row>
    <row r="420" spans="1:30" ht="15.75">
      <c r="A420" s="65">
        <v>43</v>
      </c>
      <c r="B420" s="82"/>
      <c r="C420" s="83"/>
      <c r="D420" s="84"/>
      <c r="E420" s="86"/>
      <c r="F420" s="86"/>
      <c r="G420" s="65"/>
      <c r="H420" s="65"/>
      <c r="I420" s="65"/>
      <c r="J420" s="65"/>
      <c r="K420" s="87"/>
      <c r="L420" s="104" t="e">
        <f t="shared" si="36"/>
        <v>#DIV/0!</v>
      </c>
      <c r="M420" s="87"/>
      <c r="N420" s="87"/>
      <c r="O420" s="87"/>
      <c r="P420" s="87"/>
      <c r="Q420" s="87"/>
      <c r="R420" s="87"/>
      <c r="S420" s="87"/>
      <c r="T420" s="87"/>
      <c r="U420" s="79"/>
      <c r="V420" s="79"/>
      <c r="W420" s="79"/>
      <c r="X420" s="79"/>
      <c r="Y420" s="79"/>
      <c r="Z420" s="79"/>
      <c r="AA420" s="79"/>
      <c r="AB420" s="88" t="s">
        <v>19</v>
      </c>
      <c r="AC420" s="106" t="str">
        <f t="shared" si="37"/>
        <v>A</v>
      </c>
      <c r="AD420" s="107" t="e">
        <f t="shared" si="38"/>
        <v>#N/A</v>
      </c>
    </row>
    <row r="421" spans="1:30" ht="15.75">
      <c r="A421" s="65">
        <v>44</v>
      </c>
      <c r="B421" s="82"/>
      <c r="C421" s="83"/>
      <c r="D421" s="84"/>
      <c r="E421" s="86"/>
      <c r="F421" s="65"/>
      <c r="G421" s="65"/>
      <c r="H421" s="65"/>
      <c r="I421" s="65"/>
      <c r="J421" s="65"/>
      <c r="K421" s="87"/>
      <c r="L421" s="104" t="e">
        <f t="shared" si="36"/>
        <v>#DIV/0!</v>
      </c>
      <c r="M421" s="87"/>
      <c r="N421" s="87"/>
      <c r="O421" s="87"/>
      <c r="P421" s="87"/>
      <c r="Q421" s="87"/>
      <c r="R421" s="87"/>
      <c r="S421" s="87"/>
      <c r="T421" s="87"/>
      <c r="U421" s="79"/>
      <c r="V421" s="79"/>
      <c r="W421" s="79"/>
      <c r="X421" s="79"/>
      <c r="Y421" s="79"/>
      <c r="Z421" s="79"/>
      <c r="AA421" s="79"/>
      <c r="AB421" s="88" t="s">
        <v>19</v>
      </c>
      <c r="AC421" s="106" t="str">
        <f t="shared" si="37"/>
        <v>A</v>
      </c>
      <c r="AD421" s="107" t="e">
        <f t="shared" si="38"/>
        <v>#N/A</v>
      </c>
    </row>
    <row r="422" spans="1:30" ht="15.75">
      <c r="A422" s="65">
        <v>45</v>
      </c>
      <c r="B422" s="82"/>
      <c r="C422" s="83"/>
      <c r="D422" s="84"/>
      <c r="E422" s="86"/>
      <c r="F422" s="65"/>
      <c r="G422" s="65"/>
      <c r="H422" s="65"/>
      <c r="I422" s="65"/>
      <c r="J422" s="65"/>
      <c r="K422" s="87"/>
      <c r="L422" s="104" t="e">
        <f t="shared" si="36"/>
        <v>#DIV/0!</v>
      </c>
      <c r="M422" s="87"/>
      <c r="N422" s="87"/>
      <c r="O422" s="87"/>
      <c r="P422" s="87"/>
      <c r="Q422" s="87"/>
      <c r="R422" s="87"/>
      <c r="S422" s="87"/>
      <c r="T422" s="87"/>
      <c r="U422" s="79"/>
      <c r="V422" s="79"/>
      <c r="W422" s="79"/>
      <c r="X422" s="79"/>
      <c r="Y422" s="79"/>
      <c r="Z422" s="79"/>
      <c r="AA422" s="79"/>
      <c r="AB422" s="88" t="s">
        <v>19</v>
      </c>
      <c r="AC422" s="106" t="str">
        <f t="shared" si="37"/>
        <v>A</v>
      </c>
      <c r="AD422" s="107" t="e">
        <f t="shared" si="38"/>
        <v>#N/A</v>
      </c>
    </row>
    <row r="423" spans="1:30" ht="15.75">
      <c r="A423" s="65">
        <v>46</v>
      </c>
      <c r="B423" s="82"/>
      <c r="C423" s="83"/>
      <c r="D423" s="84"/>
      <c r="E423" s="65"/>
      <c r="F423" s="86"/>
      <c r="G423" s="65"/>
      <c r="H423" s="65"/>
      <c r="I423" s="65"/>
      <c r="J423" s="65"/>
      <c r="K423" s="87"/>
      <c r="L423" s="104" t="e">
        <f t="shared" si="36"/>
        <v>#DIV/0!</v>
      </c>
      <c r="M423" s="87"/>
      <c r="N423" s="87"/>
      <c r="O423" s="87"/>
      <c r="P423" s="87"/>
      <c r="Q423" s="87"/>
      <c r="R423" s="87"/>
      <c r="S423" s="87"/>
      <c r="T423" s="87"/>
      <c r="U423" s="79"/>
      <c r="V423" s="79"/>
      <c r="W423" s="79"/>
      <c r="X423" s="79"/>
      <c r="Y423" s="79"/>
      <c r="Z423" s="79"/>
      <c r="AA423" s="79"/>
      <c r="AB423" s="88" t="s">
        <v>19</v>
      </c>
      <c r="AC423" s="106" t="str">
        <f t="shared" si="37"/>
        <v>A</v>
      </c>
      <c r="AD423" s="107" t="e">
        <f t="shared" si="38"/>
        <v>#N/A</v>
      </c>
    </row>
    <row r="424" spans="1:30" ht="15.75">
      <c r="A424" s="74">
        <v>47</v>
      </c>
      <c r="B424" s="82"/>
      <c r="C424" s="83">
        <f>PROPER(B424)</f>
      </c>
      <c r="D424" s="84"/>
      <c r="E424" s="65"/>
      <c r="F424" s="86"/>
      <c r="G424" s="65"/>
      <c r="H424" s="65"/>
      <c r="I424" s="65"/>
      <c r="J424" s="65"/>
      <c r="K424" s="87"/>
      <c r="L424" s="104" t="e">
        <f t="shared" si="36"/>
        <v>#DIV/0!</v>
      </c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 t="s">
        <v>19</v>
      </c>
      <c r="AC424" s="106" t="str">
        <f t="shared" si="37"/>
        <v>A</v>
      </c>
      <c r="AD424" s="107" t="e">
        <f t="shared" si="38"/>
        <v>#N/A</v>
      </c>
    </row>
    <row r="425" spans="5:30" ht="15.75" customHeight="1">
      <c r="E425" s="93">
        <f>COUNT(E378:E423,E424:E424)</f>
        <v>23</v>
      </c>
      <c r="F425" s="93">
        <f>COUNT(F378:F423,F424:F424)</f>
        <v>14</v>
      </c>
      <c r="G425" s="93">
        <f>COUNTIF($K378:$K423:$K424:$K424,"I")</f>
        <v>34</v>
      </c>
      <c r="H425" s="93">
        <f>COUNTIF($K378:$K423:$K424:$K424,"II")</f>
        <v>3</v>
      </c>
      <c r="I425" s="93">
        <f>COUNTIF($K378:$K423:$K424:$K424,"III")</f>
        <v>0</v>
      </c>
      <c r="J425" s="93">
        <f>COUNTIF($K378:$K423:$K424:$K424,"IV")</f>
        <v>0</v>
      </c>
      <c r="K425" s="114">
        <f>COUNTIF($K378:$K423:$K424:$K424,"")</f>
        <v>10</v>
      </c>
      <c r="L425" s="114"/>
      <c r="M425" s="94">
        <f aca="true" t="shared" si="39" ref="M425:AA425">COUNTA(M378:M423,M424:M424)</f>
        <v>0</v>
      </c>
      <c r="N425" s="94">
        <f t="shared" si="39"/>
        <v>0</v>
      </c>
      <c r="O425" s="94">
        <f t="shared" si="39"/>
        <v>0</v>
      </c>
      <c r="P425" s="94">
        <f t="shared" si="39"/>
        <v>0</v>
      </c>
      <c r="Q425" s="94">
        <f t="shared" si="39"/>
        <v>7</v>
      </c>
      <c r="R425" s="94">
        <f t="shared" si="39"/>
        <v>0</v>
      </c>
      <c r="S425" s="94">
        <f t="shared" si="39"/>
        <v>0</v>
      </c>
      <c r="T425" s="94">
        <f t="shared" si="39"/>
        <v>0</v>
      </c>
      <c r="U425" s="94">
        <f t="shared" si="39"/>
        <v>0</v>
      </c>
      <c r="V425" s="94">
        <f t="shared" si="39"/>
        <v>0</v>
      </c>
      <c r="W425" s="94">
        <f t="shared" si="39"/>
        <v>0</v>
      </c>
      <c r="X425" s="94">
        <f t="shared" si="39"/>
        <v>0</v>
      </c>
      <c r="Y425" s="94">
        <f t="shared" si="39"/>
        <v>0</v>
      </c>
      <c r="Z425" s="94">
        <f t="shared" si="39"/>
        <v>0</v>
      </c>
      <c r="AA425" s="94">
        <f t="shared" si="39"/>
        <v>0</v>
      </c>
      <c r="AB425" s="94">
        <f>COUNTIF($AC378:AC423:$AC424:AC424,"A")</f>
        <v>38</v>
      </c>
      <c r="AC425" s="94">
        <f>COUNTIF($AC378:AC423:$AC424:AC424,"B")</f>
        <v>9</v>
      </c>
      <c r="AD425" s="94">
        <f>COUNTIF(AC378:AC423:AC424:AC424,"C")</f>
        <v>0</v>
      </c>
    </row>
    <row r="426" spans="5:30" ht="15.75">
      <c r="E426" s="93"/>
      <c r="F426" s="93"/>
      <c r="G426" s="93"/>
      <c r="H426" s="93"/>
      <c r="I426" s="93"/>
      <c r="J426" s="93"/>
      <c r="K426" s="115"/>
      <c r="L426" s="115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  <c r="AD426" s="94"/>
    </row>
    <row r="427" spans="1:3" ht="15.75" customHeight="1">
      <c r="A427" s="145" t="s">
        <v>440</v>
      </c>
      <c r="B427" s="145"/>
      <c r="C427" s="53"/>
    </row>
    <row r="428" spans="1:30" ht="15.75" customHeight="1">
      <c r="A428" s="136" t="s">
        <v>3</v>
      </c>
      <c r="B428" s="62"/>
      <c r="C428" s="139" t="s">
        <v>4</v>
      </c>
      <c r="D428" s="140"/>
      <c r="E428" s="143" t="s">
        <v>5</v>
      </c>
      <c r="F428" s="142"/>
      <c r="G428" s="64"/>
      <c r="H428" s="160" t="s">
        <v>6</v>
      </c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41"/>
      <c r="AB428" s="149" t="s">
        <v>7</v>
      </c>
      <c r="AC428" s="149"/>
      <c r="AD428" s="149"/>
    </row>
    <row r="429" spans="1:30" ht="18" customHeight="1">
      <c r="A429" s="137"/>
      <c r="B429" s="66"/>
      <c r="C429" s="139"/>
      <c r="D429" s="140"/>
      <c r="E429" s="142" t="s">
        <v>8</v>
      </c>
      <c r="F429" s="142" t="s">
        <v>9</v>
      </c>
      <c r="G429" s="64"/>
      <c r="H429" s="155" t="s">
        <v>21</v>
      </c>
      <c r="I429" s="162"/>
      <c r="J429" s="162"/>
      <c r="K429" s="162"/>
      <c r="L429" s="150"/>
      <c r="M429" s="143" t="s">
        <v>11</v>
      </c>
      <c r="N429" s="68"/>
      <c r="O429" s="68"/>
      <c r="P429" s="156" t="s">
        <v>18</v>
      </c>
      <c r="Q429" s="146" t="s">
        <v>10</v>
      </c>
      <c r="R429" s="68"/>
      <c r="S429" s="70"/>
      <c r="T429" s="148" t="s">
        <v>13</v>
      </c>
      <c r="U429" s="148" t="s">
        <v>103</v>
      </c>
      <c r="V429" s="148" t="s">
        <v>104</v>
      </c>
      <c r="W429" s="151" t="s">
        <v>42</v>
      </c>
      <c r="X429" s="151" t="s">
        <v>105</v>
      </c>
      <c r="Y429" s="148" t="s">
        <v>106</v>
      </c>
      <c r="Z429" s="151" t="s">
        <v>107</v>
      </c>
      <c r="AA429" s="158" t="s">
        <v>108</v>
      </c>
      <c r="AB429" s="153" t="s">
        <v>14</v>
      </c>
      <c r="AC429" s="154"/>
      <c r="AD429" s="142" t="s">
        <v>12</v>
      </c>
    </row>
    <row r="430" spans="1:30" ht="45" customHeight="1">
      <c r="A430" s="138"/>
      <c r="B430" s="71"/>
      <c r="C430" s="139"/>
      <c r="D430" s="140"/>
      <c r="E430" s="142"/>
      <c r="F430" s="142"/>
      <c r="G430" s="64" t="s">
        <v>32</v>
      </c>
      <c r="H430" s="69" t="s">
        <v>114</v>
      </c>
      <c r="I430" s="69" t="s">
        <v>115</v>
      </c>
      <c r="J430" s="64" t="s">
        <v>23</v>
      </c>
      <c r="K430" s="72" t="s">
        <v>116</v>
      </c>
      <c r="L430" s="64" t="s">
        <v>117</v>
      </c>
      <c r="M430" s="142"/>
      <c r="N430" s="69" t="s">
        <v>94</v>
      </c>
      <c r="O430" s="64" t="s">
        <v>93</v>
      </c>
      <c r="P430" s="142"/>
      <c r="Q430" s="147"/>
      <c r="R430" s="69" t="s">
        <v>92</v>
      </c>
      <c r="S430" s="73" t="s">
        <v>93</v>
      </c>
      <c r="T430" s="142"/>
      <c r="U430" s="142"/>
      <c r="V430" s="142"/>
      <c r="W430" s="152"/>
      <c r="X430" s="152"/>
      <c r="Y430" s="142"/>
      <c r="Z430" s="157"/>
      <c r="AA430" s="159"/>
      <c r="AB430" s="153"/>
      <c r="AC430" s="154"/>
      <c r="AD430" s="142"/>
    </row>
    <row r="431" spans="1:32" ht="15.75">
      <c r="A431" s="74">
        <v>1</v>
      </c>
      <c r="B431" s="75" t="s">
        <v>441</v>
      </c>
      <c r="C431" s="83" t="str">
        <f aca="true" t="shared" si="40" ref="C431:C472">PROPER(B431)</f>
        <v>Lê Kỷ  Hoàng Ngọc</v>
      </c>
      <c r="D431" s="77"/>
      <c r="E431" s="86"/>
      <c r="F431" s="86">
        <v>43090</v>
      </c>
      <c r="G431" s="65"/>
      <c r="H431" s="74">
        <v>112</v>
      </c>
      <c r="I431" s="74">
        <v>18.8</v>
      </c>
      <c r="J431" s="74">
        <v>5</v>
      </c>
      <c r="K431" s="79" t="s">
        <v>32</v>
      </c>
      <c r="L431" s="104">
        <f aca="true" t="shared" si="41" ref="L431:L478">I431*10000/(H431*H431)</f>
        <v>14.987244897959183</v>
      </c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80" t="s">
        <v>19</v>
      </c>
      <c r="AC431" s="106" t="str">
        <f aca="true" t="shared" si="42" ref="AC431:AC478">IF(OR(K431="III",M431="III",P431="III",Q431="III",T431="III",U431="III",V431="III",W431="III",X431="III",Y431="III",Z431="III",AA431="III"),"C",(IF(OR(K431="II",M431="II",P431="II",Q431="II",T431="II",U431="II",V431="II",W431="II",X431="II",Y431="II",Z431="II",AA431="II"),"B","A")))</f>
        <v>A</v>
      </c>
      <c r="AD431" s="107" t="str">
        <f>VLOOKUP(J431,$AE$431:$AF$449,2,0)</f>
        <v>Không</v>
      </c>
      <c r="AE431" s="61">
        <v>1</v>
      </c>
      <c r="AF431" s="61" t="s">
        <v>20</v>
      </c>
    </row>
    <row r="432" spans="1:32" ht="15.75">
      <c r="A432" s="65">
        <v>2</v>
      </c>
      <c r="B432" s="82" t="s">
        <v>442</v>
      </c>
      <c r="C432" s="83" t="str">
        <f t="shared" si="40"/>
        <v>Đinh Phạm Hồng Việt</v>
      </c>
      <c r="D432" s="84"/>
      <c r="E432" s="86">
        <v>42835</v>
      </c>
      <c r="F432" s="86"/>
      <c r="G432" s="65"/>
      <c r="H432" s="65">
        <v>111</v>
      </c>
      <c r="I432" s="65">
        <v>20.2</v>
      </c>
      <c r="J432" s="65">
        <v>5</v>
      </c>
      <c r="K432" s="87" t="s">
        <v>32</v>
      </c>
      <c r="L432" s="104">
        <f t="shared" si="41"/>
        <v>16.394773151529908</v>
      </c>
      <c r="M432" s="87"/>
      <c r="N432" s="87"/>
      <c r="O432" s="87"/>
      <c r="P432" s="87"/>
      <c r="Q432" s="87"/>
      <c r="R432" s="87"/>
      <c r="S432" s="87"/>
      <c r="T432" s="87"/>
      <c r="U432" s="79"/>
      <c r="V432" s="79"/>
      <c r="W432" s="79"/>
      <c r="X432" s="79"/>
      <c r="Y432" s="79"/>
      <c r="Z432" s="79"/>
      <c r="AA432" s="79"/>
      <c r="AB432" s="88" t="s">
        <v>19</v>
      </c>
      <c r="AC432" s="106" t="str">
        <f t="shared" si="42"/>
        <v>A</v>
      </c>
      <c r="AD432" s="107" t="str">
        <f aca="true" t="shared" si="43" ref="AD432:AD478">VLOOKUP(J432,$AE$431:$AF$449,2,0)</f>
        <v>Không</v>
      </c>
      <c r="AE432" s="61">
        <v>2</v>
      </c>
      <c r="AF432" s="61" t="s">
        <v>149</v>
      </c>
    </row>
    <row r="433" spans="1:32" ht="15.75">
      <c r="A433" s="65">
        <v>3</v>
      </c>
      <c r="B433" s="82" t="s">
        <v>443</v>
      </c>
      <c r="C433" s="83" t="str">
        <f t="shared" si="40"/>
        <v>Lê Văn Vĩ</v>
      </c>
      <c r="D433" s="84"/>
      <c r="E433" s="86">
        <v>42886</v>
      </c>
      <c r="F433" s="65"/>
      <c r="G433" s="65"/>
      <c r="H433" s="65">
        <v>105</v>
      </c>
      <c r="I433" s="65">
        <v>16.5</v>
      </c>
      <c r="J433" s="65">
        <v>5</v>
      </c>
      <c r="K433" s="87" t="s">
        <v>32</v>
      </c>
      <c r="L433" s="104">
        <f t="shared" si="41"/>
        <v>14.965986394557824</v>
      </c>
      <c r="M433" s="87"/>
      <c r="N433" s="87"/>
      <c r="O433" s="87"/>
      <c r="P433" s="87"/>
      <c r="Q433" s="87"/>
      <c r="R433" s="87"/>
      <c r="S433" s="87"/>
      <c r="T433" s="87"/>
      <c r="U433" s="79"/>
      <c r="V433" s="79"/>
      <c r="W433" s="79"/>
      <c r="X433" s="79"/>
      <c r="Y433" s="79"/>
      <c r="Z433" s="79"/>
      <c r="AA433" s="79"/>
      <c r="AB433" s="88" t="s">
        <v>19</v>
      </c>
      <c r="AC433" s="106" t="str">
        <f t="shared" si="42"/>
        <v>A</v>
      </c>
      <c r="AD433" s="107" t="str">
        <f t="shared" si="43"/>
        <v>Không</v>
      </c>
      <c r="AE433" s="61">
        <v>3</v>
      </c>
      <c r="AF433" s="61" t="s">
        <v>151</v>
      </c>
    </row>
    <row r="434" spans="1:32" ht="15.75">
      <c r="A434" s="65">
        <v>4</v>
      </c>
      <c r="B434" s="82" t="s">
        <v>444</v>
      </c>
      <c r="C434" s="83" t="str">
        <f t="shared" si="40"/>
        <v>Trần Ái My</v>
      </c>
      <c r="D434" s="84"/>
      <c r="E434" s="86"/>
      <c r="F434" s="86">
        <v>42765</v>
      </c>
      <c r="G434" s="65"/>
      <c r="H434" s="65">
        <v>112</v>
      </c>
      <c r="I434" s="65">
        <v>20.2</v>
      </c>
      <c r="J434" s="65">
        <v>5</v>
      </c>
      <c r="K434" s="87" t="s">
        <v>32</v>
      </c>
      <c r="L434" s="104">
        <f t="shared" si="41"/>
        <v>16.103316326530614</v>
      </c>
      <c r="M434" s="87"/>
      <c r="N434" s="87"/>
      <c r="O434" s="87"/>
      <c r="P434" s="87"/>
      <c r="Q434" s="87"/>
      <c r="R434" s="87"/>
      <c r="S434" s="87"/>
      <c r="T434" s="87"/>
      <c r="U434" s="79"/>
      <c r="V434" s="79"/>
      <c r="W434" s="79"/>
      <c r="X434" s="79"/>
      <c r="Y434" s="79"/>
      <c r="Z434" s="79"/>
      <c r="AA434" s="79"/>
      <c r="AB434" s="88" t="s">
        <v>19</v>
      </c>
      <c r="AC434" s="106" t="str">
        <f t="shared" si="42"/>
        <v>A</v>
      </c>
      <c r="AD434" s="107" t="str">
        <f t="shared" si="43"/>
        <v>Không</v>
      </c>
      <c r="AE434" s="61">
        <v>4</v>
      </c>
      <c r="AF434" s="61" t="s">
        <v>140</v>
      </c>
    </row>
    <row r="435" spans="1:32" ht="15.75">
      <c r="A435" s="65">
        <v>5</v>
      </c>
      <c r="B435" s="82" t="s">
        <v>445</v>
      </c>
      <c r="C435" s="83" t="str">
        <f t="shared" si="40"/>
        <v>Nguyễn Trần Gia Hân</v>
      </c>
      <c r="D435" s="84"/>
      <c r="E435" s="86"/>
      <c r="F435" s="86">
        <v>42791</v>
      </c>
      <c r="G435" s="65"/>
      <c r="H435" s="65">
        <v>108</v>
      </c>
      <c r="I435" s="65">
        <v>18.2</v>
      </c>
      <c r="J435" s="65">
        <v>5</v>
      </c>
      <c r="K435" s="87" t="s">
        <v>32</v>
      </c>
      <c r="L435" s="104">
        <f t="shared" si="41"/>
        <v>15.603566529492456</v>
      </c>
      <c r="M435" s="87"/>
      <c r="N435" s="87"/>
      <c r="O435" s="87"/>
      <c r="P435" s="87"/>
      <c r="Q435" s="87"/>
      <c r="R435" s="87"/>
      <c r="S435" s="87"/>
      <c r="T435" s="87"/>
      <c r="U435" s="79"/>
      <c r="V435" s="79"/>
      <c r="W435" s="79"/>
      <c r="X435" s="79"/>
      <c r="Y435" s="79"/>
      <c r="Z435" s="79"/>
      <c r="AA435" s="79"/>
      <c r="AB435" s="88" t="s">
        <v>19</v>
      </c>
      <c r="AC435" s="106" t="str">
        <f t="shared" si="42"/>
        <v>A</v>
      </c>
      <c r="AD435" s="107" t="str">
        <f t="shared" si="43"/>
        <v>Không</v>
      </c>
      <c r="AE435" s="61">
        <v>5</v>
      </c>
      <c r="AF435" s="61" t="s">
        <v>22</v>
      </c>
    </row>
    <row r="436" spans="1:32" ht="15.75">
      <c r="A436" s="65">
        <v>6</v>
      </c>
      <c r="B436" s="82" t="s">
        <v>446</v>
      </c>
      <c r="C436" s="83" t="str">
        <f t="shared" si="40"/>
        <v>Trần Thái Duy</v>
      </c>
      <c r="D436" s="84"/>
      <c r="E436" s="86">
        <v>43074</v>
      </c>
      <c r="F436" s="86"/>
      <c r="G436" s="65"/>
      <c r="H436" s="65">
        <v>109.5</v>
      </c>
      <c r="I436" s="65">
        <v>20</v>
      </c>
      <c r="J436" s="65">
        <v>5</v>
      </c>
      <c r="K436" s="87" t="s">
        <v>32</v>
      </c>
      <c r="L436" s="104">
        <f t="shared" si="41"/>
        <v>16.680219344884385</v>
      </c>
      <c r="M436" s="87"/>
      <c r="N436" s="87"/>
      <c r="O436" s="87"/>
      <c r="P436" s="87"/>
      <c r="Q436" s="87"/>
      <c r="R436" s="87"/>
      <c r="S436" s="87"/>
      <c r="T436" s="87"/>
      <c r="U436" s="79"/>
      <c r="V436" s="79"/>
      <c r="W436" s="79"/>
      <c r="X436" s="79"/>
      <c r="Y436" s="79"/>
      <c r="Z436" s="79"/>
      <c r="AA436" s="79"/>
      <c r="AB436" s="88" t="s">
        <v>19</v>
      </c>
      <c r="AC436" s="106" t="str">
        <f t="shared" si="42"/>
        <v>A</v>
      </c>
      <c r="AD436" s="107" t="str">
        <f t="shared" si="43"/>
        <v>Không</v>
      </c>
      <c r="AE436" s="61">
        <v>6</v>
      </c>
      <c r="AF436" s="61" t="s">
        <v>139</v>
      </c>
    </row>
    <row r="437" spans="1:32" ht="15.75">
      <c r="A437" s="65">
        <v>7</v>
      </c>
      <c r="B437" s="82" t="s">
        <v>447</v>
      </c>
      <c r="C437" s="83" t="str">
        <f t="shared" si="40"/>
        <v>Danh Ngọc Anh Thư</v>
      </c>
      <c r="D437" s="84"/>
      <c r="E437" s="86"/>
      <c r="F437" s="86">
        <v>43077</v>
      </c>
      <c r="G437" s="65"/>
      <c r="H437" s="65">
        <v>110</v>
      </c>
      <c r="I437" s="65">
        <v>20.1</v>
      </c>
      <c r="J437" s="65">
        <v>5</v>
      </c>
      <c r="K437" s="87" t="s">
        <v>32</v>
      </c>
      <c r="L437" s="104">
        <f t="shared" si="41"/>
        <v>16.611570247933884</v>
      </c>
      <c r="M437" s="87"/>
      <c r="N437" s="87"/>
      <c r="O437" s="87"/>
      <c r="P437" s="87"/>
      <c r="Q437" s="87"/>
      <c r="R437" s="87"/>
      <c r="S437" s="87"/>
      <c r="T437" s="87"/>
      <c r="U437" s="79"/>
      <c r="V437" s="79"/>
      <c r="W437" s="79"/>
      <c r="X437" s="79"/>
      <c r="Y437" s="79"/>
      <c r="Z437" s="79"/>
      <c r="AA437" s="79"/>
      <c r="AB437" s="88" t="s">
        <v>19</v>
      </c>
      <c r="AC437" s="106" t="str">
        <f t="shared" si="42"/>
        <v>A</v>
      </c>
      <c r="AD437" s="107" t="str">
        <f t="shared" si="43"/>
        <v>Không</v>
      </c>
      <c r="AE437" s="61">
        <v>7</v>
      </c>
      <c r="AF437" s="61" t="s">
        <v>138</v>
      </c>
    </row>
    <row r="438" spans="1:32" ht="18" customHeight="1">
      <c r="A438" s="65">
        <v>8</v>
      </c>
      <c r="B438" s="82" t="s">
        <v>448</v>
      </c>
      <c r="C438" s="83" t="str">
        <f t="shared" si="40"/>
        <v>Đinh Minh Khôi Vỹ</v>
      </c>
      <c r="D438" s="84"/>
      <c r="E438" s="86">
        <v>42788</v>
      </c>
      <c r="F438" s="65"/>
      <c r="G438" s="65"/>
      <c r="H438" s="65">
        <v>110</v>
      </c>
      <c r="I438" s="65">
        <v>19.9</v>
      </c>
      <c r="J438" s="65">
        <v>5</v>
      </c>
      <c r="K438" s="87" t="s">
        <v>32</v>
      </c>
      <c r="L438" s="104">
        <f t="shared" si="41"/>
        <v>16.446280991735538</v>
      </c>
      <c r="M438" s="87"/>
      <c r="N438" s="87"/>
      <c r="O438" s="87"/>
      <c r="P438" s="87"/>
      <c r="Q438" s="87"/>
      <c r="R438" s="87"/>
      <c r="S438" s="87"/>
      <c r="T438" s="87"/>
      <c r="U438" s="79"/>
      <c r="V438" s="79"/>
      <c r="W438" s="79"/>
      <c r="X438" s="79"/>
      <c r="Y438" s="79"/>
      <c r="Z438" s="79"/>
      <c r="AA438" s="79"/>
      <c r="AB438" s="88" t="s">
        <v>19</v>
      </c>
      <c r="AC438" s="106" t="str">
        <f t="shared" si="42"/>
        <v>A</v>
      </c>
      <c r="AD438" s="107" t="str">
        <f t="shared" si="43"/>
        <v>Không</v>
      </c>
      <c r="AE438" s="61">
        <v>8</v>
      </c>
      <c r="AF438" s="61" t="s">
        <v>141</v>
      </c>
    </row>
    <row r="439" spans="1:32" ht="15.75" customHeight="1">
      <c r="A439" s="65">
        <v>9</v>
      </c>
      <c r="B439" s="82" t="s">
        <v>449</v>
      </c>
      <c r="C439" s="83" t="str">
        <f t="shared" si="40"/>
        <v>Lê Tú Anh</v>
      </c>
      <c r="D439" s="84"/>
      <c r="E439" s="86"/>
      <c r="F439" s="86">
        <v>42762</v>
      </c>
      <c r="G439" s="65"/>
      <c r="H439" s="65">
        <v>114</v>
      </c>
      <c r="I439" s="65">
        <v>20</v>
      </c>
      <c r="J439" s="65">
        <v>5</v>
      </c>
      <c r="K439" s="87" t="s">
        <v>32</v>
      </c>
      <c r="L439" s="104">
        <f t="shared" si="41"/>
        <v>15.389350569405972</v>
      </c>
      <c r="M439" s="87"/>
      <c r="N439" s="87"/>
      <c r="O439" s="87"/>
      <c r="P439" s="87"/>
      <c r="Q439" s="87"/>
      <c r="R439" s="87"/>
      <c r="S439" s="87"/>
      <c r="T439" s="87"/>
      <c r="U439" s="79"/>
      <c r="V439" s="79"/>
      <c r="W439" s="79"/>
      <c r="X439" s="79"/>
      <c r="Y439" s="79"/>
      <c r="Z439" s="79"/>
      <c r="AA439" s="79"/>
      <c r="AB439" s="88" t="s">
        <v>19</v>
      </c>
      <c r="AC439" s="106" t="str">
        <f t="shared" si="42"/>
        <v>A</v>
      </c>
      <c r="AD439" s="107" t="str">
        <f t="shared" si="43"/>
        <v>Không</v>
      </c>
      <c r="AE439" s="61">
        <v>9</v>
      </c>
      <c r="AF439" s="61" t="s">
        <v>143</v>
      </c>
    </row>
    <row r="440" spans="1:32" ht="15.75">
      <c r="A440" s="65">
        <v>10</v>
      </c>
      <c r="B440" s="82" t="s">
        <v>450</v>
      </c>
      <c r="C440" s="83" t="str">
        <f t="shared" si="40"/>
        <v>Lê Khánh Vy</v>
      </c>
      <c r="D440" s="84"/>
      <c r="E440" s="86"/>
      <c r="F440" s="86">
        <v>42924</v>
      </c>
      <c r="G440" s="65"/>
      <c r="H440" s="65">
        <v>109</v>
      </c>
      <c r="I440" s="65">
        <v>19.8</v>
      </c>
      <c r="J440" s="65">
        <v>5</v>
      </c>
      <c r="K440" s="87" t="s">
        <v>32</v>
      </c>
      <c r="L440" s="104">
        <f t="shared" si="41"/>
        <v>16.66526386667789</v>
      </c>
      <c r="M440" s="87"/>
      <c r="N440" s="87"/>
      <c r="O440" s="87"/>
      <c r="P440" s="87"/>
      <c r="Q440" s="87"/>
      <c r="R440" s="87"/>
      <c r="S440" s="87"/>
      <c r="T440" s="87"/>
      <c r="U440" s="79"/>
      <c r="V440" s="79"/>
      <c r="W440" s="79"/>
      <c r="X440" s="79"/>
      <c r="Y440" s="79"/>
      <c r="Z440" s="79"/>
      <c r="AA440" s="79"/>
      <c r="AB440" s="88" t="s">
        <v>19</v>
      </c>
      <c r="AC440" s="106" t="str">
        <f t="shared" si="42"/>
        <v>A</v>
      </c>
      <c r="AD440" s="107" t="str">
        <f t="shared" si="43"/>
        <v>Không</v>
      </c>
      <c r="AE440" s="118" t="s">
        <v>95</v>
      </c>
      <c r="AF440" s="61" t="s">
        <v>102</v>
      </c>
    </row>
    <row r="441" spans="1:32" ht="15.75">
      <c r="A441" s="65">
        <v>11</v>
      </c>
      <c r="B441" s="82" t="s">
        <v>451</v>
      </c>
      <c r="C441" s="83" t="str">
        <f t="shared" si="40"/>
        <v>Lý Bích Thơ</v>
      </c>
      <c r="D441" s="84"/>
      <c r="E441" s="86"/>
      <c r="F441" s="86">
        <v>43081</v>
      </c>
      <c r="G441" s="65"/>
      <c r="H441" s="65">
        <v>118</v>
      </c>
      <c r="I441" s="65">
        <v>22.9</v>
      </c>
      <c r="J441" s="65">
        <v>5</v>
      </c>
      <c r="K441" s="87" t="s">
        <v>32</v>
      </c>
      <c r="L441" s="104">
        <f t="shared" si="41"/>
        <v>16.44642344153979</v>
      </c>
      <c r="M441" s="87"/>
      <c r="N441" s="87"/>
      <c r="O441" s="87"/>
      <c r="P441" s="87"/>
      <c r="Q441" s="87"/>
      <c r="R441" s="87"/>
      <c r="S441" s="87"/>
      <c r="T441" s="87"/>
      <c r="U441" s="79"/>
      <c r="V441" s="79"/>
      <c r="W441" s="79"/>
      <c r="X441" s="79"/>
      <c r="Y441" s="79"/>
      <c r="Z441" s="79"/>
      <c r="AA441" s="79"/>
      <c r="AB441" s="88" t="s">
        <v>19</v>
      </c>
      <c r="AC441" s="106" t="str">
        <f t="shared" si="42"/>
        <v>A</v>
      </c>
      <c r="AD441" s="107" t="str">
        <f t="shared" si="43"/>
        <v>Không</v>
      </c>
      <c r="AE441" s="61" t="s">
        <v>96</v>
      </c>
      <c r="AF441" s="61" t="s">
        <v>145</v>
      </c>
    </row>
    <row r="442" spans="1:32" ht="15.75">
      <c r="A442" s="65">
        <v>12</v>
      </c>
      <c r="B442" s="82" t="s">
        <v>452</v>
      </c>
      <c r="C442" s="83" t="str">
        <f t="shared" si="40"/>
        <v>Nguyễn Phúc Khang</v>
      </c>
      <c r="D442" s="84"/>
      <c r="E442" s="86">
        <v>42902</v>
      </c>
      <c r="F442" s="65"/>
      <c r="G442" s="65"/>
      <c r="H442" s="65">
        <v>108</v>
      </c>
      <c r="I442" s="65">
        <v>17.4</v>
      </c>
      <c r="J442" s="65">
        <v>5</v>
      </c>
      <c r="K442" s="87" t="s">
        <v>32</v>
      </c>
      <c r="L442" s="104">
        <f t="shared" si="41"/>
        <v>14.91769547325103</v>
      </c>
      <c r="M442" s="87"/>
      <c r="N442" s="87"/>
      <c r="O442" s="87"/>
      <c r="P442" s="87"/>
      <c r="Q442" s="87"/>
      <c r="R442" s="87"/>
      <c r="S442" s="87"/>
      <c r="T442" s="87"/>
      <c r="U442" s="79"/>
      <c r="V442" s="79"/>
      <c r="W442" s="79"/>
      <c r="X442" s="79"/>
      <c r="Y442" s="79"/>
      <c r="Z442" s="79"/>
      <c r="AA442" s="79"/>
      <c r="AB442" s="88" t="s">
        <v>19</v>
      </c>
      <c r="AC442" s="106" t="str">
        <f t="shared" si="42"/>
        <v>A</v>
      </c>
      <c r="AD442" s="107" t="str">
        <f t="shared" si="43"/>
        <v>Không</v>
      </c>
      <c r="AE442" s="61" t="s">
        <v>97</v>
      </c>
      <c r="AF442" s="61" t="s">
        <v>147</v>
      </c>
    </row>
    <row r="443" spans="1:32" ht="15.75">
      <c r="A443" s="65">
        <v>13</v>
      </c>
      <c r="B443" s="83" t="s">
        <v>453</v>
      </c>
      <c r="C443" s="83" t="str">
        <f t="shared" si="40"/>
        <v>Trương Đức Tài</v>
      </c>
      <c r="D443" s="84"/>
      <c r="E443" s="86">
        <v>42826</v>
      </c>
      <c r="F443" s="86"/>
      <c r="G443" s="65"/>
      <c r="H443" s="65">
        <v>110</v>
      </c>
      <c r="I443" s="65">
        <v>19.9</v>
      </c>
      <c r="J443" s="65">
        <v>5</v>
      </c>
      <c r="K443" s="87" t="s">
        <v>32</v>
      </c>
      <c r="L443" s="104">
        <f t="shared" si="41"/>
        <v>16.446280991735538</v>
      </c>
      <c r="M443" s="87"/>
      <c r="N443" s="87"/>
      <c r="O443" s="87"/>
      <c r="P443" s="87"/>
      <c r="Q443" s="87"/>
      <c r="R443" s="87"/>
      <c r="S443" s="87"/>
      <c r="T443" s="87"/>
      <c r="U443" s="79"/>
      <c r="V443" s="79"/>
      <c r="W443" s="79"/>
      <c r="X443" s="79"/>
      <c r="Y443" s="79"/>
      <c r="Z443" s="79"/>
      <c r="AA443" s="79"/>
      <c r="AB443" s="88" t="s">
        <v>19</v>
      </c>
      <c r="AC443" s="106" t="str">
        <f t="shared" si="42"/>
        <v>A</v>
      </c>
      <c r="AD443" s="107" t="str">
        <f t="shared" si="43"/>
        <v>Không</v>
      </c>
      <c r="AE443" s="61" t="s">
        <v>98</v>
      </c>
      <c r="AF443" s="61" t="s">
        <v>144</v>
      </c>
    </row>
    <row r="444" spans="1:32" ht="15.75">
      <c r="A444" s="65">
        <v>14</v>
      </c>
      <c r="B444" s="82" t="s">
        <v>454</v>
      </c>
      <c r="C444" s="83" t="str">
        <f t="shared" si="40"/>
        <v>Trần Thanh Nam</v>
      </c>
      <c r="D444" s="84"/>
      <c r="E444" s="86">
        <v>42756</v>
      </c>
      <c r="F444" s="86"/>
      <c r="G444" s="65"/>
      <c r="H444" s="65">
        <v>109</v>
      </c>
      <c r="I444" s="65">
        <v>17.9</v>
      </c>
      <c r="J444" s="65">
        <v>5</v>
      </c>
      <c r="K444" s="87" t="s">
        <v>32</v>
      </c>
      <c r="L444" s="104">
        <f t="shared" si="41"/>
        <v>15.066071879471425</v>
      </c>
      <c r="M444" s="87"/>
      <c r="N444" s="87"/>
      <c r="O444" s="87"/>
      <c r="P444" s="87"/>
      <c r="Q444" s="87"/>
      <c r="R444" s="87"/>
      <c r="S444" s="87"/>
      <c r="T444" s="87"/>
      <c r="U444" s="79"/>
      <c r="V444" s="79"/>
      <c r="W444" s="79"/>
      <c r="X444" s="79"/>
      <c r="Y444" s="79"/>
      <c r="Z444" s="79"/>
      <c r="AA444" s="79"/>
      <c r="AB444" s="88" t="s">
        <v>19</v>
      </c>
      <c r="AC444" s="106" t="str">
        <f t="shared" si="42"/>
        <v>A</v>
      </c>
      <c r="AD444" s="107" t="str">
        <f t="shared" si="43"/>
        <v>Không</v>
      </c>
      <c r="AE444" s="61" t="s">
        <v>99</v>
      </c>
      <c r="AF444" s="61" t="s">
        <v>142</v>
      </c>
    </row>
    <row r="445" spans="1:32" ht="15.75">
      <c r="A445" s="65">
        <v>15</v>
      </c>
      <c r="B445" s="82" t="s">
        <v>455</v>
      </c>
      <c r="C445" s="83" t="str">
        <f t="shared" si="40"/>
        <v>Trần Văn Minh Nhật</v>
      </c>
      <c r="D445" s="84"/>
      <c r="E445" s="86">
        <v>42769</v>
      </c>
      <c r="F445" s="86"/>
      <c r="G445" s="65"/>
      <c r="H445" s="65">
        <v>112</v>
      </c>
      <c r="I445" s="65">
        <v>18.4</v>
      </c>
      <c r="J445" s="65">
        <v>5</v>
      </c>
      <c r="K445" s="87" t="s">
        <v>32</v>
      </c>
      <c r="L445" s="104">
        <f t="shared" si="41"/>
        <v>14.668367346938776</v>
      </c>
      <c r="M445" s="87"/>
      <c r="N445" s="87"/>
      <c r="O445" s="87"/>
      <c r="P445" s="87"/>
      <c r="Q445" s="87"/>
      <c r="R445" s="87"/>
      <c r="S445" s="87"/>
      <c r="T445" s="87"/>
      <c r="U445" s="79"/>
      <c r="V445" s="79"/>
      <c r="W445" s="79"/>
      <c r="X445" s="79"/>
      <c r="Y445" s="79"/>
      <c r="Z445" s="79"/>
      <c r="AA445" s="79"/>
      <c r="AB445" s="88" t="s">
        <v>19</v>
      </c>
      <c r="AC445" s="106" t="str">
        <f t="shared" si="42"/>
        <v>A</v>
      </c>
      <c r="AD445" s="107" t="str">
        <f t="shared" si="43"/>
        <v>Không</v>
      </c>
      <c r="AE445" s="61" t="s">
        <v>100</v>
      </c>
      <c r="AF445" s="61" t="s">
        <v>146</v>
      </c>
    </row>
    <row r="446" spans="1:32" ht="15.75">
      <c r="A446" s="65">
        <v>16</v>
      </c>
      <c r="B446" s="82" t="s">
        <v>456</v>
      </c>
      <c r="C446" s="83" t="str">
        <f t="shared" si="40"/>
        <v>Hà Thị Ánh Tuyết</v>
      </c>
      <c r="D446" s="84"/>
      <c r="E446" s="86"/>
      <c r="F446" s="86">
        <v>42798</v>
      </c>
      <c r="G446" s="65"/>
      <c r="H446" s="65">
        <v>106</v>
      </c>
      <c r="I446" s="65">
        <v>18.5</v>
      </c>
      <c r="J446" s="65">
        <v>5</v>
      </c>
      <c r="K446" s="87" t="s">
        <v>32</v>
      </c>
      <c r="L446" s="104">
        <f t="shared" si="41"/>
        <v>16.464934140263438</v>
      </c>
      <c r="M446" s="87"/>
      <c r="N446" s="87"/>
      <c r="O446" s="87"/>
      <c r="P446" s="87"/>
      <c r="Q446" s="87"/>
      <c r="R446" s="87"/>
      <c r="S446" s="87"/>
      <c r="T446" s="87"/>
      <c r="U446" s="79"/>
      <c r="V446" s="79"/>
      <c r="W446" s="79"/>
      <c r="X446" s="79"/>
      <c r="Y446" s="79"/>
      <c r="Z446" s="79"/>
      <c r="AA446" s="79"/>
      <c r="AB446" s="88" t="s">
        <v>19</v>
      </c>
      <c r="AC446" s="106" t="str">
        <f t="shared" si="42"/>
        <v>A</v>
      </c>
      <c r="AD446" s="107" t="str">
        <f t="shared" si="43"/>
        <v>Không</v>
      </c>
      <c r="AE446" s="61" t="s">
        <v>101</v>
      </c>
      <c r="AF446" s="61" t="s">
        <v>150</v>
      </c>
    </row>
    <row r="447" spans="1:32" ht="15.75">
      <c r="A447" s="65">
        <v>17</v>
      </c>
      <c r="B447" s="82" t="s">
        <v>457</v>
      </c>
      <c r="C447" s="83" t="str">
        <f t="shared" si="40"/>
        <v>Nguyễn Hồ Tấn Phúc</v>
      </c>
      <c r="D447" s="84"/>
      <c r="E447" s="86">
        <v>42834</v>
      </c>
      <c r="F447" s="86"/>
      <c r="G447" s="65"/>
      <c r="H447" s="65">
        <v>111</v>
      </c>
      <c r="I447" s="65">
        <v>20.2</v>
      </c>
      <c r="J447" s="65">
        <v>5</v>
      </c>
      <c r="K447" s="87" t="s">
        <v>32</v>
      </c>
      <c r="L447" s="104">
        <f t="shared" si="41"/>
        <v>16.394773151529908</v>
      </c>
      <c r="M447" s="87"/>
      <c r="N447" s="87"/>
      <c r="O447" s="87"/>
      <c r="P447" s="87"/>
      <c r="Q447" s="87"/>
      <c r="R447" s="87"/>
      <c r="S447" s="87"/>
      <c r="T447" s="87"/>
      <c r="U447" s="79"/>
      <c r="V447" s="79"/>
      <c r="W447" s="79"/>
      <c r="X447" s="79"/>
      <c r="Y447" s="79"/>
      <c r="Z447" s="79"/>
      <c r="AA447" s="79"/>
      <c r="AB447" s="88" t="s">
        <v>19</v>
      </c>
      <c r="AC447" s="106" t="str">
        <f t="shared" si="42"/>
        <v>A</v>
      </c>
      <c r="AD447" s="107" t="str">
        <f t="shared" si="43"/>
        <v>Không</v>
      </c>
      <c r="AE447" s="61" t="s">
        <v>123</v>
      </c>
      <c r="AF447" s="61" t="s">
        <v>157</v>
      </c>
    </row>
    <row r="448" spans="1:32" ht="15.75">
      <c r="A448" s="65">
        <v>18</v>
      </c>
      <c r="B448" s="82" t="s">
        <v>458</v>
      </c>
      <c r="C448" s="83" t="str">
        <f t="shared" si="40"/>
        <v>Hoàng Gia Huy</v>
      </c>
      <c r="D448" s="84"/>
      <c r="E448" s="86">
        <v>42984</v>
      </c>
      <c r="F448" s="65"/>
      <c r="G448" s="65"/>
      <c r="H448" s="65">
        <v>111.3</v>
      </c>
      <c r="I448" s="65">
        <v>20.3</v>
      </c>
      <c r="J448" s="65">
        <v>5</v>
      </c>
      <c r="K448" s="87" t="s">
        <v>32</v>
      </c>
      <c r="L448" s="104">
        <f t="shared" si="41"/>
        <v>16.387236038357436</v>
      </c>
      <c r="M448" s="87"/>
      <c r="N448" s="87"/>
      <c r="O448" s="87"/>
      <c r="P448" s="87"/>
      <c r="Q448" s="87"/>
      <c r="R448" s="87"/>
      <c r="S448" s="87"/>
      <c r="T448" s="87"/>
      <c r="U448" s="79"/>
      <c r="V448" s="79"/>
      <c r="W448" s="79"/>
      <c r="X448" s="79"/>
      <c r="Y448" s="79"/>
      <c r="Z448" s="79"/>
      <c r="AA448" s="79"/>
      <c r="AB448" s="88" t="s">
        <v>19</v>
      </c>
      <c r="AC448" s="106" t="str">
        <f t="shared" si="42"/>
        <v>A</v>
      </c>
      <c r="AD448" s="107" t="str">
        <f t="shared" si="43"/>
        <v>Không</v>
      </c>
      <c r="AE448" s="57" t="s">
        <v>125</v>
      </c>
      <c r="AF448" s="57" t="s">
        <v>152</v>
      </c>
    </row>
    <row r="449" spans="1:32" ht="15.75">
      <c r="A449" s="65">
        <v>19</v>
      </c>
      <c r="B449" s="82" t="s">
        <v>124</v>
      </c>
      <c r="C449" s="83" t="str">
        <f t="shared" si="40"/>
        <v>Trần Ngọc Cát Tường</v>
      </c>
      <c r="D449" s="84"/>
      <c r="E449" s="86"/>
      <c r="F449" s="86">
        <v>43023</v>
      </c>
      <c r="G449" s="65"/>
      <c r="H449" s="65">
        <v>111</v>
      </c>
      <c r="I449" s="65">
        <v>20.5</v>
      </c>
      <c r="J449" s="65">
        <v>5</v>
      </c>
      <c r="K449" s="87" t="s">
        <v>32</v>
      </c>
      <c r="L449" s="104">
        <f t="shared" si="41"/>
        <v>16.638259881503124</v>
      </c>
      <c r="M449" s="87"/>
      <c r="N449" s="87"/>
      <c r="O449" s="87"/>
      <c r="P449" s="87"/>
      <c r="Q449" s="87"/>
      <c r="R449" s="87"/>
      <c r="S449" s="87"/>
      <c r="T449" s="87"/>
      <c r="U449" s="79"/>
      <c r="V449" s="79"/>
      <c r="W449" s="79"/>
      <c r="X449" s="79"/>
      <c r="Y449" s="79"/>
      <c r="Z449" s="79"/>
      <c r="AA449" s="79"/>
      <c r="AB449" s="88" t="s">
        <v>19</v>
      </c>
      <c r="AC449" s="106" t="str">
        <f t="shared" si="42"/>
        <v>A</v>
      </c>
      <c r="AD449" s="107" t="str">
        <f t="shared" si="43"/>
        <v>Không</v>
      </c>
      <c r="AE449" s="57" t="s">
        <v>154</v>
      </c>
      <c r="AF449" s="57" t="s">
        <v>155</v>
      </c>
    </row>
    <row r="450" spans="1:30" ht="15.75">
      <c r="A450" s="65">
        <v>20</v>
      </c>
      <c r="B450" s="82" t="s">
        <v>459</v>
      </c>
      <c r="C450" s="83" t="str">
        <f t="shared" si="40"/>
        <v>Đặng Nguyễn Bảo Hân</v>
      </c>
      <c r="D450" s="84"/>
      <c r="E450" s="86">
        <v>43089</v>
      </c>
      <c r="F450" s="65"/>
      <c r="G450" s="65"/>
      <c r="H450" s="65">
        <v>112</v>
      </c>
      <c r="I450" s="65">
        <v>18.8</v>
      </c>
      <c r="J450" s="65">
        <v>5</v>
      </c>
      <c r="K450" s="87" t="s">
        <v>32</v>
      </c>
      <c r="L450" s="104">
        <f t="shared" si="41"/>
        <v>14.987244897959183</v>
      </c>
      <c r="M450" s="87"/>
      <c r="N450" s="87"/>
      <c r="O450" s="87"/>
      <c r="P450" s="87"/>
      <c r="Q450" s="87"/>
      <c r="R450" s="87"/>
      <c r="S450" s="87"/>
      <c r="T450" s="87"/>
      <c r="U450" s="79"/>
      <c r="V450" s="79"/>
      <c r="W450" s="79"/>
      <c r="X450" s="79"/>
      <c r="Y450" s="79"/>
      <c r="Z450" s="79"/>
      <c r="AA450" s="79"/>
      <c r="AB450" s="88" t="s">
        <v>19</v>
      </c>
      <c r="AC450" s="106" t="str">
        <f t="shared" si="42"/>
        <v>A</v>
      </c>
      <c r="AD450" s="107" t="str">
        <f t="shared" si="43"/>
        <v>Không</v>
      </c>
    </row>
    <row r="451" spans="1:30" ht="15.75">
      <c r="A451" s="65">
        <v>21</v>
      </c>
      <c r="B451" s="82" t="s">
        <v>460</v>
      </c>
      <c r="C451" s="83" t="str">
        <f t="shared" si="40"/>
        <v>Trần Thị Mỹ Huyền</v>
      </c>
      <c r="D451" s="84"/>
      <c r="E451" s="86"/>
      <c r="F451" s="86">
        <v>42810</v>
      </c>
      <c r="G451" s="65"/>
      <c r="H451" s="65">
        <v>108</v>
      </c>
      <c r="I451" s="65">
        <v>17.5</v>
      </c>
      <c r="J451" s="65">
        <v>5</v>
      </c>
      <c r="K451" s="87" t="s">
        <v>32</v>
      </c>
      <c r="L451" s="104">
        <f t="shared" si="41"/>
        <v>15.003429355281208</v>
      </c>
      <c r="M451" s="87"/>
      <c r="N451" s="87"/>
      <c r="O451" s="87"/>
      <c r="P451" s="87"/>
      <c r="Q451" s="87"/>
      <c r="R451" s="87"/>
      <c r="S451" s="87"/>
      <c r="T451" s="87"/>
      <c r="U451" s="79"/>
      <c r="V451" s="79"/>
      <c r="W451" s="79"/>
      <c r="X451" s="79"/>
      <c r="Y451" s="79"/>
      <c r="Z451" s="79"/>
      <c r="AA451" s="79"/>
      <c r="AB451" s="88" t="s">
        <v>19</v>
      </c>
      <c r="AC451" s="106" t="str">
        <f t="shared" si="42"/>
        <v>A</v>
      </c>
      <c r="AD451" s="107" t="str">
        <f t="shared" si="43"/>
        <v>Không</v>
      </c>
    </row>
    <row r="452" spans="1:30" ht="15.75">
      <c r="A452" s="65">
        <v>22</v>
      </c>
      <c r="B452" s="82" t="s">
        <v>461</v>
      </c>
      <c r="C452" s="83" t="str">
        <f t="shared" si="40"/>
        <v>Nguyễn Ngọc Như Ý</v>
      </c>
      <c r="D452" s="84"/>
      <c r="E452" s="86"/>
      <c r="F452" s="86">
        <v>42987</v>
      </c>
      <c r="G452" s="65"/>
      <c r="H452" s="65">
        <v>118</v>
      </c>
      <c r="I452" s="65">
        <v>21.9</v>
      </c>
      <c r="J452" s="65">
        <v>5</v>
      </c>
      <c r="K452" s="87" t="s">
        <v>32</v>
      </c>
      <c r="L452" s="104">
        <f t="shared" si="41"/>
        <v>15.728239011778225</v>
      </c>
      <c r="M452" s="87"/>
      <c r="N452" s="87"/>
      <c r="O452" s="87"/>
      <c r="P452" s="87"/>
      <c r="Q452" s="87"/>
      <c r="R452" s="87"/>
      <c r="S452" s="87"/>
      <c r="T452" s="87"/>
      <c r="U452" s="79"/>
      <c r="V452" s="79"/>
      <c r="W452" s="79"/>
      <c r="X452" s="79"/>
      <c r="Y452" s="79"/>
      <c r="Z452" s="79"/>
      <c r="AA452" s="79"/>
      <c r="AB452" s="88" t="s">
        <v>19</v>
      </c>
      <c r="AC452" s="106" t="str">
        <f t="shared" si="42"/>
        <v>A</v>
      </c>
      <c r="AD452" s="107" t="str">
        <f t="shared" si="43"/>
        <v>Không</v>
      </c>
    </row>
    <row r="453" spans="1:30" ht="15.75">
      <c r="A453" s="65">
        <v>23</v>
      </c>
      <c r="B453" s="82" t="s">
        <v>462</v>
      </c>
      <c r="C453" s="83" t="str">
        <f t="shared" si="40"/>
        <v>Bùi Minh Huy</v>
      </c>
      <c r="D453" s="84"/>
      <c r="E453" s="86">
        <v>42789</v>
      </c>
      <c r="F453" s="86"/>
      <c r="G453" s="65"/>
      <c r="H453" s="65">
        <v>107</v>
      </c>
      <c r="I453" s="65">
        <v>16.4</v>
      </c>
      <c r="J453" s="65">
        <v>5</v>
      </c>
      <c r="K453" s="87" t="s">
        <v>32</v>
      </c>
      <c r="L453" s="104">
        <f t="shared" si="41"/>
        <v>14.32439514368067</v>
      </c>
      <c r="M453" s="87"/>
      <c r="N453" s="87"/>
      <c r="O453" s="87"/>
      <c r="P453" s="87"/>
      <c r="Q453" s="87"/>
      <c r="R453" s="87"/>
      <c r="S453" s="87"/>
      <c r="T453" s="87"/>
      <c r="U453" s="79"/>
      <c r="V453" s="79"/>
      <c r="W453" s="79"/>
      <c r="X453" s="79"/>
      <c r="Y453" s="79"/>
      <c r="Z453" s="79"/>
      <c r="AA453" s="79"/>
      <c r="AB453" s="88" t="s">
        <v>19</v>
      </c>
      <c r="AC453" s="106" t="str">
        <f t="shared" si="42"/>
        <v>A</v>
      </c>
      <c r="AD453" s="107" t="str">
        <f t="shared" si="43"/>
        <v>Không</v>
      </c>
    </row>
    <row r="454" spans="1:30" ht="15.75">
      <c r="A454" s="65">
        <v>24</v>
      </c>
      <c r="B454" s="82" t="s">
        <v>463</v>
      </c>
      <c r="C454" s="83" t="str">
        <f t="shared" si="40"/>
        <v>Bùi Thị Ngân Trúc</v>
      </c>
      <c r="D454" s="84"/>
      <c r="E454" s="86"/>
      <c r="F454" s="86">
        <v>42818</v>
      </c>
      <c r="G454" s="65"/>
      <c r="H454" s="65">
        <v>121</v>
      </c>
      <c r="I454" s="65">
        <v>18</v>
      </c>
      <c r="J454" s="65">
        <v>5</v>
      </c>
      <c r="K454" s="87" t="s">
        <v>32</v>
      </c>
      <c r="L454" s="104">
        <f t="shared" si="41"/>
        <v>12.294242196571272</v>
      </c>
      <c r="M454" s="87"/>
      <c r="N454" s="87"/>
      <c r="O454" s="87"/>
      <c r="P454" s="87"/>
      <c r="Q454" s="87"/>
      <c r="R454" s="87"/>
      <c r="S454" s="87"/>
      <c r="T454" s="87"/>
      <c r="U454" s="79"/>
      <c r="V454" s="79"/>
      <c r="W454" s="79"/>
      <c r="X454" s="79"/>
      <c r="Y454" s="79"/>
      <c r="Z454" s="79"/>
      <c r="AA454" s="79"/>
      <c r="AB454" s="88" t="s">
        <v>19</v>
      </c>
      <c r="AC454" s="106" t="str">
        <f t="shared" si="42"/>
        <v>A</v>
      </c>
      <c r="AD454" s="107" t="str">
        <f t="shared" si="43"/>
        <v>Không</v>
      </c>
    </row>
    <row r="455" spans="1:30" ht="15.75">
      <c r="A455" s="65">
        <v>25</v>
      </c>
      <c r="B455" s="82" t="s">
        <v>464</v>
      </c>
      <c r="C455" s="83" t="str">
        <f t="shared" si="40"/>
        <v>Đặng Lê Minh</v>
      </c>
      <c r="D455" s="84"/>
      <c r="E455" s="86">
        <v>42850</v>
      </c>
      <c r="F455" s="86"/>
      <c r="G455" s="65"/>
      <c r="H455" s="65">
        <v>112</v>
      </c>
      <c r="I455" s="65">
        <v>20</v>
      </c>
      <c r="J455" s="65">
        <v>5</v>
      </c>
      <c r="K455" s="87" t="s">
        <v>32</v>
      </c>
      <c r="L455" s="104">
        <f t="shared" si="41"/>
        <v>15.943877551020408</v>
      </c>
      <c r="M455" s="87"/>
      <c r="N455" s="87"/>
      <c r="O455" s="87"/>
      <c r="P455" s="87"/>
      <c r="Q455" s="87"/>
      <c r="R455" s="87"/>
      <c r="S455" s="87"/>
      <c r="T455" s="87"/>
      <c r="U455" s="79"/>
      <c r="V455" s="79"/>
      <c r="W455" s="79"/>
      <c r="X455" s="79"/>
      <c r="Y455" s="79"/>
      <c r="Z455" s="79"/>
      <c r="AA455" s="79"/>
      <c r="AB455" s="88" t="s">
        <v>19</v>
      </c>
      <c r="AC455" s="106" t="str">
        <f t="shared" si="42"/>
        <v>A</v>
      </c>
      <c r="AD455" s="107" t="str">
        <f t="shared" si="43"/>
        <v>Không</v>
      </c>
    </row>
    <row r="456" spans="1:30" ht="15.75">
      <c r="A456" s="65">
        <v>26</v>
      </c>
      <c r="B456" s="82" t="s">
        <v>465</v>
      </c>
      <c r="C456" s="83" t="str">
        <f t="shared" si="40"/>
        <v>Lý Hoàng Phúc</v>
      </c>
      <c r="D456" s="84"/>
      <c r="E456" s="86">
        <v>43020</v>
      </c>
      <c r="F456" s="86"/>
      <c r="G456" s="65"/>
      <c r="H456" s="65">
        <v>102</v>
      </c>
      <c r="I456" s="65">
        <v>15.5</v>
      </c>
      <c r="J456" s="65">
        <v>5</v>
      </c>
      <c r="K456" s="87" t="s">
        <v>32</v>
      </c>
      <c r="L456" s="104">
        <f t="shared" si="41"/>
        <v>14.898116109188773</v>
      </c>
      <c r="M456" s="87"/>
      <c r="N456" s="87"/>
      <c r="O456" s="87"/>
      <c r="P456" s="87"/>
      <c r="Q456" s="87"/>
      <c r="R456" s="87"/>
      <c r="S456" s="87"/>
      <c r="T456" s="87"/>
      <c r="U456" s="79"/>
      <c r="V456" s="79"/>
      <c r="W456" s="79"/>
      <c r="X456" s="79"/>
      <c r="Y456" s="79"/>
      <c r="Z456" s="79"/>
      <c r="AA456" s="79"/>
      <c r="AB456" s="88" t="s">
        <v>19</v>
      </c>
      <c r="AC456" s="106" t="str">
        <f t="shared" si="42"/>
        <v>A</v>
      </c>
      <c r="AD456" s="107" t="str">
        <f t="shared" si="43"/>
        <v>Không</v>
      </c>
    </row>
    <row r="457" spans="1:30" ht="15.75">
      <c r="A457" s="65">
        <v>27</v>
      </c>
      <c r="B457" s="82" t="s">
        <v>466</v>
      </c>
      <c r="C457" s="83" t="str">
        <f t="shared" si="40"/>
        <v>Vũ Văn Khánh</v>
      </c>
      <c r="D457" s="84"/>
      <c r="E457" s="86">
        <v>42761</v>
      </c>
      <c r="F457" s="65"/>
      <c r="G457" s="65"/>
      <c r="H457" s="65">
        <v>114.5</v>
      </c>
      <c r="I457" s="65">
        <v>19.9</v>
      </c>
      <c r="J457" s="65">
        <v>5</v>
      </c>
      <c r="K457" s="87" t="s">
        <v>32</v>
      </c>
      <c r="L457" s="104">
        <f t="shared" si="41"/>
        <v>15.178963025113937</v>
      </c>
      <c r="M457" s="87"/>
      <c r="N457" s="87"/>
      <c r="O457" s="87"/>
      <c r="P457" s="87"/>
      <c r="Q457" s="87"/>
      <c r="R457" s="87"/>
      <c r="S457" s="87"/>
      <c r="T457" s="87"/>
      <c r="U457" s="79"/>
      <c r="V457" s="79"/>
      <c r="W457" s="79"/>
      <c r="X457" s="79"/>
      <c r="Y457" s="79"/>
      <c r="Z457" s="79"/>
      <c r="AA457" s="79"/>
      <c r="AB457" s="88" t="s">
        <v>19</v>
      </c>
      <c r="AC457" s="106" t="str">
        <f t="shared" si="42"/>
        <v>A</v>
      </c>
      <c r="AD457" s="107" t="str">
        <f t="shared" si="43"/>
        <v>Không</v>
      </c>
    </row>
    <row r="458" spans="1:30" ht="15.75">
      <c r="A458" s="65">
        <v>28</v>
      </c>
      <c r="B458" s="82" t="s">
        <v>467</v>
      </c>
      <c r="C458" s="83" t="str">
        <f t="shared" si="40"/>
        <v>Nguyễn Ngọc Gia Linh</v>
      </c>
      <c r="D458" s="84"/>
      <c r="E458" s="86"/>
      <c r="F458" s="86">
        <v>42859</v>
      </c>
      <c r="G458" s="65"/>
      <c r="H458" s="65">
        <v>116</v>
      </c>
      <c r="I458" s="65">
        <v>19.2</v>
      </c>
      <c r="J458" s="65">
        <v>5</v>
      </c>
      <c r="K458" s="87" t="s">
        <v>32</v>
      </c>
      <c r="L458" s="104">
        <f t="shared" si="41"/>
        <v>14.26872770511296</v>
      </c>
      <c r="M458" s="87"/>
      <c r="N458" s="87"/>
      <c r="O458" s="87"/>
      <c r="P458" s="87"/>
      <c r="Q458" s="87"/>
      <c r="R458" s="87"/>
      <c r="S458" s="87"/>
      <c r="T458" s="87"/>
      <c r="U458" s="79"/>
      <c r="V458" s="79"/>
      <c r="W458" s="79"/>
      <c r="X458" s="79"/>
      <c r="Y458" s="79"/>
      <c r="Z458" s="79"/>
      <c r="AA458" s="79"/>
      <c r="AB458" s="88" t="s">
        <v>19</v>
      </c>
      <c r="AC458" s="106" t="str">
        <f t="shared" si="42"/>
        <v>A</v>
      </c>
      <c r="AD458" s="107" t="str">
        <f t="shared" si="43"/>
        <v>Không</v>
      </c>
    </row>
    <row r="459" spans="1:30" ht="15.75">
      <c r="A459" s="65">
        <v>29</v>
      </c>
      <c r="B459" s="82" t="s">
        <v>468</v>
      </c>
      <c r="C459" s="83" t="str">
        <f t="shared" si="40"/>
        <v>Trịnh Thị Thanh Trúc</v>
      </c>
      <c r="D459" s="84"/>
      <c r="E459" s="86"/>
      <c r="F459" s="86">
        <v>42988</v>
      </c>
      <c r="G459" s="65"/>
      <c r="H459" s="65">
        <v>110</v>
      </c>
      <c r="I459" s="65">
        <v>18.2</v>
      </c>
      <c r="J459" s="65">
        <v>5</v>
      </c>
      <c r="K459" s="87" t="s">
        <v>32</v>
      </c>
      <c r="L459" s="104">
        <f t="shared" si="41"/>
        <v>15.041322314049587</v>
      </c>
      <c r="M459" s="87"/>
      <c r="N459" s="87"/>
      <c r="O459" s="87"/>
      <c r="P459" s="87"/>
      <c r="Q459" s="87"/>
      <c r="R459" s="87"/>
      <c r="S459" s="87"/>
      <c r="T459" s="87"/>
      <c r="U459" s="79"/>
      <c r="V459" s="79"/>
      <c r="W459" s="79"/>
      <c r="X459" s="79"/>
      <c r="Y459" s="79"/>
      <c r="Z459" s="79"/>
      <c r="AA459" s="79"/>
      <c r="AB459" s="88" t="s">
        <v>19</v>
      </c>
      <c r="AC459" s="106" t="str">
        <f t="shared" si="42"/>
        <v>A</v>
      </c>
      <c r="AD459" s="107" t="str">
        <f t="shared" si="43"/>
        <v>Không</v>
      </c>
    </row>
    <row r="460" spans="1:30" ht="15.75">
      <c r="A460" s="65">
        <v>30</v>
      </c>
      <c r="B460" s="82" t="s">
        <v>469</v>
      </c>
      <c r="C460" s="83" t="str">
        <f t="shared" si="40"/>
        <v>Nguyễn Tuấn Kiệt</v>
      </c>
      <c r="D460" s="84"/>
      <c r="E460" s="86">
        <v>43096</v>
      </c>
      <c r="F460" s="86"/>
      <c r="G460" s="65"/>
      <c r="H460" s="65">
        <v>112</v>
      </c>
      <c r="I460" s="65">
        <v>19.9</v>
      </c>
      <c r="J460" s="65">
        <v>5</v>
      </c>
      <c r="K460" s="87" t="s">
        <v>32</v>
      </c>
      <c r="L460" s="104">
        <f t="shared" si="41"/>
        <v>15.864158163265307</v>
      </c>
      <c r="M460" s="87"/>
      <c r="N460" s="87"/>
      <c r="O460" s="87"/>
      <c r="P460" s="87"/>
      <c r="Q460" s="87"/>
      <c r="R460" s="87"/>
      <c r="S460" s="87"/>
      <c r="T460" s="87"/>
      <c r="U460" s="79"/>
      <c r="V460" s="79"/>
      <c r="W460" s="79"/>
      <c r="X460" s="79"/>
      <c r="Y460" s="79"/>
      <c r="Z460" s="79"/>
      <c r="AA460" s="79"/>
      <c r="AB460" s="88" t="s">
        <v>19</v>
      </c>
      <c r="AC460" s="106" t="str">
        <f t="shared" si="42"/>
        <v>A</v>
      </c>
      <c r="AD460" s="107" t="str">
        <f t="shared" si="43"/>
        <v>Không</v>
      </c>
    </row>
    <row r="461" spans="1:30" ht="15.75">
      <c r="A461" s="65">
        <v>31</v>
      </c>
      <c r="B461" s="82" t="s">
        <v>470</v>
      </c>
      <c r="C461" s="83" t="str">
        <f t="shared" si="40"/>
        <v>Trần Quốc Hưng</v>
      </c>
      <c r="D461" s="84"/>
      <c r="E461" s="86">
        <v>42852</v>
      </c>
      <c r="F461" s="86"/>
      <c r="G461" s="65"/>
      <c r="H461" s="65">
        <v>120</v>
      </c>
      <c r="I461" s="65">
        <v>25</v>
      </c>
      <c r="J461" s="65">
        <v>1</v>
      </c>
      <c r="K461" s="87" t="s">
        <v>32</v>
      </c>
      <c r="L461" s="104">
        <f t="shared" si="41"/>
        <v>17.36111111111111</v>
      </c>
      <c r="M461" s="87"/>
      <c r="N461" s="87"/>
      <c r="O461" s="87"/>
      <c r="P461" s="87"/>
      <c r="Q461" s="87" t="s">
        <v>25</v>
      </c>
      <c r="R461" s="87"/>
      <c r="S461" s="87"/>
      <c r="T461" s="87"/>
      <c r="U461" s="79"/>
      <c r="V461" s="79"/>
      <c r="W461" s="79"/>
      <c r="X461" s="79"/>
      <c r="Y461" s="79"/>
      <c r="Z461" s="79"/>
      <c r="AA461" s="79"/>
      <c r="AB461" s="88" t="s">
        <v>19</v>
      </c>
      <c r="AC461" s="106" t="str">
        <f t="shared" si="42"/>
        <v>B</v>
      </c>
      <c r="AD461" s="107" t="str">
        <f t="shared" si="43"/>
        <v>Sâu răng</v>
      </c>
    </row>
    <row r="462" spans="1:30" ht="15.75">
      <c r="A462" s="65">
        <v>32</v>
      </c>
      <c r="B462" s="82" t="s">
        <v>471</v>
      </c>
      <c r="C462" s="83" t="str">
        <f t="shared" si="40"/>
        <v>Nguyễn Huỳnh Như Ngọc</v>
      </c>
      <c r="D462" s="84"/>
      <c r="E462" s="65"/>
      <c r="F462" s="86">
        <v>42936</v>
      </c>
      <c r="G462" s="65"/>
      <c r="H462" s="65">
        <v>109.5</v>
      </c>
      <c r="I462" s="65">
        <v>20.1</v>
      </c>
      <c r="J462" s="65">
        <v>5</v>
      </c>
      <c r="K462" s="87" t="s">
        <v>32</v>
      </c>
      <c r="L462" s="104">
        <f t="shared" si="41"/>
        <v>16.763620441608808</v>
      </c>
      <c r="M462" s="87"/>
      <c r="N462" s="87"/>
      <c r="O462" s="87"/>
      <c r="P462" s="87"/>
      <c r="Q462" s="87"/>
      <c r="R462" s="87"/>
      <c r="S462" s="87"/>
      <c r="T462" s="87"/>
      <c r="U462" s="79"/>
      <c r="V462" s="79"/>
      <c r="W462" s="79"/>
      <c r="X462" s="79"/>
      <c r="Y462" s="79"/>
      <c r="Z462" s="79"/>
      <c r="AA462" s="79"/>
      <c r="AB462" s="88" t="s">
        <v>19</v>
      </c>
      <c r="AC462" s="106" t="str">
        <f t="shared" si="42"/>
        <v>A</v>
      </c>
      <c r="AD462" s="107" t="str">
        <f t="shared" si="43"/>
        <v>Không</v>
      </c>
    </row>
    <row r="463" spans="1:30" ht="15.75">
      <c r="A463" s="65">
        <v>33</v>
      </c>
      <c r="B463" s="82" t="s">
        <v>472</v>
      </c>
      <c r="C463" s="83" t="str">
        <f t="shared" si="40"/>
        <v>Nguyễn Bảo Nam</v>
      </c>
      <c r="D463" s="84"/>
      <c r="E463" s="86">
        <v>42940</v>
      </c>
      <c r="F463" s="86"/>
      <c r="G463" s="65"/>
      <c r="H463" s="65">
        <v>112</v>
      </c>
      <c r="I463" s="65">
        <v>37.4</v>
      </c>
      <c r="J463" s="65">
        <v>4</v>
      </c>
      <c r="K463" s="87" t="s">
        <v>24</v>
      </c>
      <c r="L463" s="104">
        <f t="shared" si="41"/>
        <v>29.815051020408163</v>
      </c>
      <c r="M463" s="87"/>
      <c r="N463" s="87"/>
      <c r="O463" s="87"/>
      <c r="P463" s="87"/>
      <c r="Q463" s="87"/>
      <c r="R463" s="87"/>
      <c r="S463" s="87"/>
      <c r="T463" s="87"/>
      <c r="U463" s="79"/>
      <c r="V463" s="79"/>
      <c r="W463" s="79"/>
      <c r="X463" s="79"/>
      <c r="Y463" s="79"/>
      <c r="Z463" s="79"/>
      <c r="AA463" s="79"/>
      <c r="AB463" s="88" t="s">
        <v>19</v>
      </c>
      <c r="AC463" s="106" t="str">
        <f t="shared" si="42"/>
        <v>C</v>
      </c>
      <c r="AD463" s="107" t="str">
        <f t="shared" si="43"/>
        <v>Béo phì</v>
      </c>
    </row>
    <row r="464" spans="1:30" ht="15.75">
      <c r="A464" s="65">
        <v>34</v>
      </c>
      <c r="B464" s="82" t="s">
        <v>473</v>
      </c>
      <c r="C464" s="83" t="str">
        <f t="shared" si="40"/>
        <v>Danh Ái Vy</v>
      </c>
      <c r="D464" s="84"/>
      <c r="E464" s="65"/>
      <c r="F464" s="86">
        <v>43021</v>
      </c>
      <c r="G464" s="65"/>
      <c r="H464" s="65">
        <v>118</v>
      </c>
      <c r="I464" s="65">
        <v>27</v>
      </c>
      <c r="J464" s="65">
        <v>1</v>
      </c>
      <c r="K464" s="87" t="s">
        <v>32</v>
      </c>
      <c r="L464" s="104">
        <f t="shared" si="41"/>
        <v>19.390979603562194</v>
      </c>
      <c r="M464" s="87"/>
      <c r="N464" s="87"/>
      <c r="O464" s="87"/>
      <c r="P464" s="87"/>
      <c r="Q464" s="87" t="s">
        <v>25</v>
      </c>
      <c r="R464" s="87"/>
      <c r="S464" s="87"/>
      <c r="T464" s="87"/>
      <c r="U464" s="79"/>
      <c r="V464" s="79"/>
      <c r="W464" s="79"/>
      <c r="X464" s="79"/>
      <c r="Y464" s="79"/>
      <c r="Z464" s="79"/>
      <c r="AA464" s="79"/>
      <c r="AB464" s="88" t="s">
        <v>19</v>
      </c>
      <c r="AC464" s="106" t="str">
        <f t="shared" si="42"/>
        <v>B</v>
      </c>
      <c r="AD464" s="107" t="str">
        <f t="shared" si="43"/>
        <v>Sâu răng</v>
      </c>
    </row>
    <row r="465" spans="1:30" ht="15.75">
      <c r="A465" s="65">
        <v>35</v>
      </c>
      <c r="B465" s="82" t="s">
        <v>474</v>
      </c>
      <c r="C465" s="83" t="str">
        <f t="shared" si="40"/>
        <v>Lê Ngọc Ngân Tâm</v>
      </c>
      <c r="D465" s="84"/>
      <c r="E465" s="86"/>
      <c r="F465" s="86">
        <v>42844</v>
      </c>
      <c r="G465" s="65"/>
      <c r="H465" s="65">
        <v>105</v>
      </c>
      <c r="I465" s="65">
        <v>16.4</v>
      </c>
      <c r="J465" s="65">
        <v>5</v>
      </c>
      <c r="K465" s="87" t="s">
        <v>32</v>
      </c>
      <c r="L465" s="104">
        <f t="shared" si="41"/>
        <v>14.875283446712018</v>
      </c>
      <c r="M465" s="87"/>
      <c r="N465" s="87"/>
      <c r="O465" s="87"/>
      <c r="P465" s="87"/>
      <c r="Q465" s="87"/>
      <c r="R465" s="87"/>
      <c r="S465" s="87"/>
      <c r="T465" s="87"/>
      <c r="U465" s="79"/>
      <c r="V465" s="79"/>
      <c r="W465" s="79"/>
      <c r="X465" s="79"/>
      <c r="Y465" s="79"/>
      <c r="Z465" s="79"/>
      <c r="AA465" s="79"/>
      <c r="AB465" s="88" t="s">
        <v>19</v>
      </c>
      <c r="AC465" s="106" t="str">
        <f t="shared" si="42"/>
        <v>A</v>
      </c>
      <c r="AD465" s="107" t="str">
        <f t="shared" si="43"/>
        <v>Không</v>
      </c>
    </row>
    <row r="466" spans="1:30" ht="15.75">
      <c r="A466" s="65">
        <v>36</v>
      </c>
      <c r="B466" s="82" t="s">
        <v>475</v>
      </c>
      <c r="C466" s="83" t="str">
        <f t="shared" si="40"/>
        <v>Nguyễn Đình Bảo Long</v>
      </c>
      <c r="D466" s="84"/>
      <c r="E466" s="86">
        <v>43068</v>
      </c>
      <c r="F466" s="65"/>
      <c r="G466" s="65"/>
      <c r="H466" s="65">
        <v>120</v>
      </c>
      <c r="I466" s="65">
        <v>25</v>
      </c>
      <c r="J466" s="65">
        <v>5</v>
      </c>
      <c r="K466" s="87" t="s">
        <v>32</v>
      </c>
      <c r="L466" s="104">
        <f t="shared" si="41"/>
        <v>17.36111111111111</v>
      </c>
      <c r="M466" s="87"/>
      <c r="N466" s="87"/>
      <c r="O466" s="87"/>
      <c r="P466" s="87"/>
      <c r="Q466" s="87"/>
      <c r="R466" s="87"/>
      <c r="S466" s="87"/>
      <c r="T466" s="87"/>
      <c r="U466" s="79"/>
      <c r="V466" s="79"/>
      <c r="W466" s="79"/>
      <c r="X466" s="79"/>
      <c r="Y466" s="79"/>
      <c r="Z466" s="79"/>
      <c r="AA466" s="79"/>
      <c r="AB466" s="88" t="s">
        <v>19</v>
      </c>
      <c r="AC466" s="106" t="str">
        <f t="shared" si="42"/>
        <v>A</v>
      </c>
      <c r="AD466" s="107" t="str">
        <f t="shared" si="43"/>
        <v>Không</v>
      </c>
    </row>
    <row r="467" spans="1:30" ht="15.75">
      <c r="A467" s="65">
        <v>37</v>
      </c>
      <c r="B467" s="82" t="s">
        <v>476</v>
      </c>
      <c r="C467" s="83" t="str">
        <f t="shared" si="40"/>
        <v>Thượng Trí Quang</v>
      </c>
      <c r="D467" s="84"/>
      <c r="E467" s="86">
        <v>42814</v>
      </c>
      <c r="F467" s="86"/>
      <c r="G467" s="65"/>
      <c r="H467" s="65">
        <v>108</v>
      </c>
      <c r="I467" s="65">
        <v>17.4</v>
      </c>
      <c r="J467" s="65">
        <v>5</v>
      </c>
      <c r="K467" s="87" t="s">
        <v>32</v>
      </c>
      <c r="L467" s="104">
        <f t="shared" si="41"/>
        <v>14.91769547325103</v>
      </c>
      <c r="M467" s="87"/>
      <c r="N467" s="87"/>
      <c r="O467" s="87"/>
      <c r="P467" s="87"/>
      <c r="Q467" s="87"/>
      <c r="R467" s="87"/>
      <c r="S467" s="87"/>
      <c r="T467" s="87"/>
      <c r="U467" s="79"/>
      <c r="V467" s="79"/>
      <c r="W467" s="79"/>
      <c r="X467" s="79"/>
      <c r="Y467" s="79"/>
      <c r="Z467" s="79"/>
      <c r="AA467" s="79"/>
      <c r="AB467" s="88" t="s">
        <v>19</v>
      </c>
      <c r="AC467" s="106" t="str">
        <f t="shared" si="42"/>
        <v>A</v>
      </c>
      <c r="AD467" s="107" t="str">
        <f t="shared" si="43"/>
        <v>Không</v>
      </c>
    </row>
    <row r="468" spans="1:30" ht="15.75">
      <c r="A468" s="65">
        <v>38</v>
      </c>
      <c r="B468" s="82" t="s">
        <v>477</v>
      </c>
      <c r="C468" s="83" t="str">
        <f t="shared" si="40"/>
        <v>Nhiêm Như Ngọc</v>
      </c>
      <c r="D468" s="84"/>
      <c r="E468" s="86"/>
      <c r="F468" s="86">
        <v>42839</v>
      </c>
      <c r="G468" s="65"/>
      <c r="H468" s="65">
        <v>111.3</v>
      </c>
      <c r="I468" s="65">
        <v>20.6</v>
      </c>
      <c r="J468" s="65">
        <v>5</v>
      </c>
      <c r="K468" s="87" t="s">
        <v>32</v>
      </c>
      <c r="L468" s="104">
        <f t="shared" si="41"/>
        <v>16.629411940402125</v>
      </c>
      <c r="M468" s="87"/>
      <c r="N468" s="87"/>
      <c r="O468" s="87"/>
      <c r="P468" s="87"/>
      <c r="Q468" s="87"/>
      <c r="R468" s="87"/>
      <c r="S468" s="87"/>
      <c r="T468" s="87"/>
      <c r="U468" s="79"/>
      <c r="V468" s="79"/>
      <c r="W468" s="79"/>
      <c r="X468" s="79"/>
      <c r="Y468" s="79"/>
      <c r="Z468" s="79"/>
      <c r="AA468" s="79"/>
      <c r="AB468" s="88" t="s">
        <v>19</v>
      </c>
      <c r="AC468" s="106" t="str">
        <f t="shared" si="42"/>
        <v>A</v>
      </c>
      <c r="AD468" s="107" t="str">
        <f t="shared" si="43"/>
        <v>Không</v>
      </c>
    </row>
    <row r="469" spans="1:30" ht="15.75">
      <c r="A469" s="65">
        <v>39</v>
      </c>
      <c r="B469" s="82" t="s">
        <v>478</v>
      </c>
      <c r="C469" s="83" t="str">
        <f t="shared" si="40"/>
        <v>Vương Mai Phi Yến</v>
      </c>
      <c r="D469" s="84"/>
      <c r="E469" s="65"/>
      <c r="F469" s="86">
        <v>42854</v>
      </c>
      <c r="G469" s="65"/>
      <c r="H469" s="65">
        <v>110</v>
      </c>
      <c r="I469" s="65">
        <v>16.4</v>
      </c>
      <c r="J469" s="65">
        <v>5</v>
      </c>
      <c r="K469" s="87" t="s">
        <v>32</v>
      </c>
      <c r="L469" s="104">
        <f t="shared" si="41"/>
        <v>13.553719008264462</v>
      </c>
      <c r="M469" s="87"/>
      <c r="N469" s="87"/>
      <c r="O469" s="87"/>
      <c r="P469" s="87"/>
      <c r="Q469" s="87"/>
      <c r="R469" s="87"/>
      <c r="S469" s="87"/>
      <c r="T469" s="87"/>
      <c r="U469" s="79"/>
      <c r="V469" s="79"/>
      <c r="W469" s="79"/>
      <c r="X469" s="79"/>
      <c r="Y469" s="79"/>
      <c r="Z469" s="79"/>
      <c r="AA469" s="79"/>
      <c r="AB469" s="88" t="s">
        <v>19</v>
      </c>
      <c r="AC469" s="106" t="str">
        <f t="shared" si="42"/>
        <v>A</v>
      </c>
      <c r="AD469" s="107" t="str">
        <f t="shared" si="43"/>
        <v>Không</v>
      </c>
    </row>
    <row r="470" spans="1:30" ht="15.75">
      <c r="A470" s="65">
        <v>40</v>
      </c>
      <c r="B470" s="82" t="s">
        <v>479</v>
      </c>
      <c r="C470" s="83" t="str">
        <f t="shared" si="40"/>
        <v>Phạm Tiến Lộc</v>
      </c>
      <c r="D470" s="84"/>
      <c r="E470" s="86">
        <v>43046</v>
      </c>
      <c r="F470" s="86"/>
      <c r="G470" s="65"/>
      <c r="H470" s="65">
        <v>104.5</v>
      </c>
      <c r="I470" s="65">
        <v>16.8</v>
      </c>
      <c r="J470" s="65">
        <v>5</v>
      </c>
      <c r="K470" s="87" t="s">
        <v>32</v>
      </c>
      <c r="L470" s="104">
        <f t="shared" si="41"/>
        <v>15.384263180787986</v>
      </c>
      <c r="M470" s="87"/>
      <c r="N470" s="87"/>
      <c r="O470" s="87"/>
      <c r="P470" s="87"/>
      <c r="Q470" s="87"/>
      <c r="R470" s="87"/>
      <c r="S470" s="87"/>
      <c r="T470" s="87"/>
      <c r="U470" s="79"/>
      <c r="V470" s="79"/>
      <c r="W470" s="79"/>
      <c r="X470" s="79"/>
      <c r="Y470" s="79"/>
      <c r="Z470" s="79"/>
      <c r="AA470" s="79"/>
      <c r="AB470" s="88" t="s">
        <v>19</v>
      </c>
      <c r="AC470" s="106" t="str">
        <f t="shared" si="42"/>
        <v>A</v>
      </c>
      <c r="AD470" s="107" t="str">
        <f t="shared" si="43"/>
        <v>Không</v>
      </c>
    </row>
    <row r="471" spans="1:30" ht="15.75">
      <c r="A471" s="65">
        <v>41</v>
      </c>
      <c r="B471" s="82" t="s">
        <v>480</v>
      </c>
      <c r="C471" s="83" t="str">
        <f t="shared" si="40"/>
        <v>Nguyễn Hải Đăng</v>
      </c>
      <c r="D471" s="84"/>
      <c r="E471" s="86">
        <v>43013</v>
      </c>
      <c r="F471" s="86"/>
      <c r="G471" s="65"/>
      <c r="H471" s="65">
        <v>102</v>
      </c>
      <c r="I471" s="65">
        <v>15</v>
      </c>
      <c r="J471" s="65">
        <v>5</v>
      </c>
      <c r="K471" s="87" t="s">
        <v>32</v>
      </c>
      <c r="L471" s="104">
        <f t="shared" si="41"/>
        <v>14.41753171856978</v>
      </c>
      <c r="M471" s="87"/>
      <c r="N471" s="87"/>
      <c r="O471" s="87"/>
      <c r="P471" s="87"/>
      <c r="Q471" s="87"/>
      <c r="R471" s="87"/>
      <c r="S471" s="87"/>
      <c r="T471" s="87"/>
      <c r="U471" s="79"/>
      <c r="V471" s="79"/>
      <c r="W471" s="79"/>
      <c r="X471" s="79"/>
      <c r="Y471" s="79"/>
      <c r="Z471" s="79"/>
      <c r="AA471" s="79"/>
      <c r="AB471" s="88" t="s">
        <v>19</v>
      </c>
      <c r="AC471" s="106" t="str">
        <f t="shared" si="42"/>
        <v>A</v>
      </c>
      <c r="AD471" s="107" t="str">
        <f t="shared" si="43"/>
        <v>Không</v>
      </c>
    </row>
    <row r="472" spans="1:30" ht="15.75">
      <c r="A472" s="65">
        <v>42</v>
      </c>
      <c r="B472" s="82" t="s">
        <v>481</v>
      </c>
      <c r="C472" s="83" t="str">
        <f t="shared" si="40"/>
        <v>Ngô Gia Huy</v>
      </c>
      <c r="D472" s="84"/>
      <c r="E472" s="86">
        <v>43050</v>
      </c>
      <c r="F472" s="86"/>
      <c r="G472" s="65"/>
      <c r="H472" s="65">
        <v>114.5</v>
      </c>
      <c r="I472" s="65">
        <v>20.6</v>
      </c>
      <c r="J472" s="65">
        <v>5</v>
      </c>
      <c r="K472" s="87" t="s">
        <v>32</v>
      </c>
      <c r="L472" s="104">
        <f t="shared" si="41"/>
        <v>15.712896397856639</v>
      </c>
      <c r="M472" s="87"/>
      <c r="N472" s="87"/>
      <c r="O472" s="87"/>
      <c r="P472" s="87"/>
      <c r="Q472" s="87"/>
      <c r="R472" s="87"/>
      <c r="S472" s="87"/>
      <c r="T472" s="87"/>
      <c r="U472" s="79"/>
      <c r="V472" s="79"/>
      <c r="W472" s="79"/>
      <c r="X472" s="79"/>
      <c r="Y472" s="79"/>
      <c r="Z472" s="79"/>
      <c r="AA472" s="79"/>
      <c r="AB472" s="88" t="s">
        <v>19</v>
      </c>
      <c r="AC472" s="106" t="str">
        <f t="shared" si="42"/>
        <v>A</v>
      </c>
      <c r="AD472" s="107" t="str">
        <f t="shared" si="43"/>
        <v>Không</v>
      </c>
    </row>
    <row r="473" spans="1:30" ht="15.75">
      <c r="A473" s="65">
        <v>43</v>
      </c>
      <c r="B473" s="82"/>
      <c r="C473" s="83"/>
      <c r="D473" s="84"/>
      <c r="E473" s="65"/>
      <c r="F473" s="86"/>
      <c r="G473" s="65"/>
      <c r="H473" s="65"/>
      <c r="I473" s="65"/>
      <c r="J473" s="65"/>
      <c r="K473" s="87"/>
      <c r="L473" s="104" t="e">
        <f t="shared" si="41"/>
        <v>#DIV/0!</v>
      </c>
      <c r="M473" s="87"/>
      <c r="N473" s="87"/>
      <c r="O473" s="87"/>
      <c r="P473" s="87"/>
      <c r="Q473" s="87"/>
      <c r="R473" s="87"/>
      <c r="S473" s="87"/>
      <c r="T473" s="87"/>
      <c r="U473" s="79"/>
      <c r="V473" s="79"/>
      <c r="W473" s="79"/>
      <c r="X473" s="79"/>
      <c r="Y473" s="79"/>
      <c r="Z473" s="79"/>
      <c r="AA473" s="79"/>
      <c r="AB473" s="88" t="s">
        <v>19</v>
      </c>
      <c r="AC473" s="106" t="str">
        <f t="shared" si="42"/>
        <v>A</v>
      </c>
      <c r="AD473" s="107" t="e">
        <f t="shared" si="43"/>
        <v>#N/A</v>
      </c>
    </row>
    <row r="474" spans="1:30" ht="15.75">
      <c r="A474" s="65">
        <v>44</v>
      </c>
      <c r="B474" s="82"/>
      <c r="C474" s="83"/>
      <c r="D474" s="84"/>
      <c r="E474" s="86"/>
      <c r="F474" s="65"/>
      <c r="G474" s="65"/>
      <c r="H474" s="65"/>
      <c r="I474" s="65"/>
      <c r="J474" s="65"/>
      <c r="K474" s="87"/>
      <c r="L474" s="104" t="e">
        <f t="shared" si="41"/>
        <v>#DIV/0!</v>
      </c>
      <c r="M474" s="87"/>
      <c r="N474" s="87"/>
      <c r="O474" s="87"/>
      <c r="P474" s="87"/>
      <c r="Q474" s="87"/>
      <c r="R474" s="87"/>
      <c r="S474" s="87"/>
      <c r="T474" s="87"/>
      <c r="U474" s="79"/>
      <c r="V474" s="79"/>
      <c r="W474" s="79"/>
      <c r="X474" s="79"/>
      <c r="Y474" s="79"/>
      <c r="Z474" s="79"/>
      <c r="AA474" s="79"/>
      <c r="AB474" s="88" t="s">
        <v>19</v>
      </c>
      <c r="AC474" s="106" t="str">
        <f t="shared" si="42"/>
        <v>A</v>
      </c>
      <c r="AD474" s="107" t="e">
        <f t="shared" si="43"/>
        <v>#N/A</v>
      </c>
    </row>
    <row r="475" spans="1:30" ht="15.75">
      <c r="A475" s="65">
        <v>45</v>
      </c>
      <c r="B475" s="82"/>
      <c r="C475" s="83"/>
      <c r="D475" s="84"/>
      <c r="E475" s="86"/>
      <c r="F475" s="65"/>
      <c r="G475" s="65"/>
      <c r="H475" s="65"/>
      <c r="I475" s="65"/>
      <c r="J475" s="65"/>
      <c r="K475" s="87"/>
      <c r="L475" s="104" t="e">
        <f t="shared" si="41"/>
        <v>#DIV/0!</v>
      </c>
      <c r="M475" s="87"/>
      <c r="N475" s="87"/>
      <c r="O475" s="87"/>
      <c r="P475" s="87"/>
      <c r="Q475" s="87"/>
      <c r="R475" s="87"/>
      <c r="S475" s="87"/>
      <c r="T475" s="87"/>
      <c r="U475" s="79"/>
      <c r="V475" s="79"/>
      <c r="W475" s="79"/>
      <c r="X475" s="79"/>
      <c r="Y475" s="79"/>
      <c r="Z475" s="79"/>
      <c r="AA475" s="79"/>
      <c r="AB475" s="88" t="s">
        <v>19</v>
      </c>
      <c r="AC475" s="106" t="str">
        <f t="shared" si="42"/>
        <v>A</v>
      </c>
      <c r="AD475" s="107" t="e">
        <f t="shared" si="43"/>
        <v>#N/A</v>
      </c>
    </row>
    <row r="476" spans="1:30" ht="15.75">
      <c r="A476" s="65">
        <v>46</v>
      </c>
      <c r="B476" s="82"/>
      <c r="C476" s="83">
        <f>PROPER(B476)</f>
      </c>
      <c r="D476" s="84"/>
      <c r="E476" s="86"/>
      <c r="F476" s="65"/>
      <c r="G476" s="65"/>
      <c r="H476" s="65"/>
      <c r="I476" s="65"/>
      <c r="J476" s="65"/>
      <c r="K476" s="87"/>
      <c r="L476" s="104" t="e">
        <f t="shared" si="41"/>
        <v>#DIV/0!</v>
      </c>
      <c r="M476" s="87"/>
      <c r="N476" s="87"/>
      <c r="O476" s="87"/>
      <c r="P476" s="87"/>
      <c r="Q476" s="87"/>
      <c r="R476" s="87"/>
      <c r="S476" s="87"/>
      <c r="T476" s="87"/>
      <c r="U476" s="79"/>
      <c r="V476" s="79"/>
      <c r="W476" s="79"/>
      <c r="X476" s="79"/>
      <c r="Y476" s="79"/>
      <c r="Z476" s="79"/>
      <c r="AA476" s="79"/>
      <c r="AB476" s="88" t="s">
        <v>19</v>
      </c>
      <c r="AC476" s="106" t="str">
        <f t="shared" si="42"/>
        <v>A</v>
      </c>
      <c r="AD476" s="107" t="e">
        <f t="shared" si="43"/>
        <v>#N/A</v>
      </c>
    </row>
    <row r="477" spans="1:30" ht="15.75">
      <c r="A477" s="65">
        <v>47</v>
      </c>
      <c r="B477" s="82"/>
      <c r="C477" s="83">
        <f>PROPER(B477)</f>
      </c>
      <c r="D477" s="84"/>
      <c r="E477" s="86"/>
      <c r="F477" s="65"/>
      <c r="G477" s="65"/>
      <c r="H477" s="65"/>
      <c r="I477" s="65"/>
      <c r="J477" s="65"/>
      <c r="K477" s="87"/>
      <c r="L477" s="104" t="e">
        <f t="shared" si="41"/>
        <v>#DIV/0!</v>
      </c>
      <c r="M477" s="87"/>
      <c r="N477" s="87"/>
      <c r="O477" s="87"/>
      <c r="P477" s="87"/>
      <c r="Q477" s="87"/>
      <c r="R477" s="87"/>
      <c r="S477" s="87"/>
      <c r="T477" s="87"/>
      <c r="U477" s="79"/>
      <c r="V477" s="79"/>
      <c r="W477" s="79"/>
      <c r="X477" s="79"/>
      <c r="Y477" s="79"/>
      <c r="Z477" s="79"/>
      <c r="AA477" s="79"/>
      <c r="AB477" s="88" t="s">
        <v>19</v>
      </c>
      <c r="AC477" s="106" t="str">
        <f t="shared" si="42"/>
        <v>A</v>
      </c>
      <c r="AD477" s="107" t="e">
        <f t="shared" si="43"/>
        <v>#N/A</v>
      </c>
    </row>
    <row r="478" spans="1:30" ht="15.75">
      <c r="A478" s="65">
        <v>48</v>
      </c>
      <c r="B478" s="82"/>
      <c r="C478" s="83">
        <f>PROPER(B478)</f>
      </c>
      <c r="D478" s="84"/>
      <c r="E478" s="65"/>
      <c r="F478" s="86"/>
      <c r="G478" s="65"/>
      <c r="H478" s="65"/>
      <c r="I478" s="65"/>
      <c r="J478" s="65"/>
      <c r="K478" s="87"/>
      <c r="L478" s="104" t="e">
        <f t="shared" si="41"/>
        <v>#DIV/0!</v>
      </c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8" t="s">
        <v>19</v>
      </c>
      <c r="AC478" s="106" t="str">
        <f t="shared" si="42"/>
        <v>A</v>
      </c>
      <c r="AD478" s="107" t="e">
        <f t="shared" si="43"/>
        <v>#N/A</v>
      </c>
    </row>
    <row r="479" spans="5:30" ht="15" customHeight="1">
      <c r="E479" s="93">
        <f>COUNT(E431:E467,E468:E478)</f>
        <v>23</v>
      </c>
      <c r="F479" s="93">
        <f>COUNT(F431:F467,F468:F478)</f>
        <v>19</v>
      </c>
      <c r="G479" s="93">
        <f>COUNTIF($K431:$K467:$K468:$K478,"I")</f>
        <v>41</v>
      </c>
      <c r="H479" s="93">
        <f>COUNTIF($K431:$K467:$K468:$K478,"II")</f>
        <v>0</v>
      </c>
      <c r="I479" s="93">
        <f>COUNTIF($K431:$K467:$K468:$K478,"III")</f>
        <v>1</v>
      </c>
      <c r="J479" s="93">
        <f>COUNTIF($K431:$K467:$K468:$K478,"IV")</f>
        <v>0</v>
      </c>
      <c r="K479" s="93">
        <f>COUNTIF($K431:$K467:$K468:$K478,"")</f>
        <v>6</v>
      </c>
      <c r="L479" s="93"/>
      <c r="M479" s="94">
        <f aca="true" t="shared" si="44" ref="M479:AA479">COUNTA(M431:M467,M468:M478)</f>
        <v>0</v>
      </c>
      <c r="N479" s="94">
        <f t="shared" si="44"/>
        <v>0</v>
      </c>
      <c r="O479" s="94">
        <f t="shared" si="44"/>
        <v>0</v>
      </c>
      <c r="P479" s="94">
        <f t="shared" si="44"/>
        <v>0</v>
      </c>
      <c r="Q479" s="94">
        <f t="shared" si="44"/>
        <v>2</v>
      </c>
      <c r="R479" s="94">
        <f t="shared" si="44"/>
        <v>0</v>
      </c>
      <c r="S479" s="94">
        <f t="shared" si="44"/>
        <v>0</v>
      </c>
      <c r="T479" s="94">
        <f t="shared" si="44"/>
        <v>0</v>
      </c>
      <c r="U479" s="94">
        <f t="shared" si="44"/>
        <v>0</v>
      </c>
      <c r="V479" s="94">
        <f t="shared" si="44"/>
        <v>0</v>
      </c>
      <c r="W479" s="94">
        <f t="shared" si="44"/>
        <v>0</v>
      </c>
      <c r="X479" s="94">
        <f t="shared" si="44"/>
        <v>0</v>
      </c>
      <c r="Y479" s="94">
        <f t="shared" si="44"/>
        <v>0</v>
      </c>
      <c r="Z479" s="94">
        <f t="shared" si="44"/>
        <v>0</v>
      </c>
      <c r="AA479" s="94">
        <f t="shared" si="44"/>
        <v>0</v>
      </c>
      <c r="AB479" s="94">
        <f>COUNTIF($AC431:AC467:$AC468:AC478,"A")</f>
        <v>45</v>
      </c>
      <c r="AC479" s="94">
        <f>COUNTIF(AB431:AC478,"B")</f>
        <v>2</v>
      </c>
      <c r="AD479" s="94">
        <f>COUNTIF(AC432:AC477:AC478:AC478,"C")</f>
        <v>1</v>
      </c>
    </row>
    <row r="480" spans="14:18" ht="15.75">
      <c r="N480" s="94"/>
      <c r="Q480" s="94"/>
      <c r="R480" s="94"/>
    </row>
    <row r="482" spans="1:3" ht="15.75" customHeight="1">
      <c r="A482" s="144" t="s">
        <v>485</v>
      </c>
      <c r="B482" s="144"/>
      <c r="C482" s="53"/>
    </row>
    <row r="483" spans="1:30" ht="15.75" customHeight="1">
      <c r="A483" s="136" t="s">
        <v>3</v>
      </c>
      <c r="B483" s="62"/>
      <c r="C483" s="139" t="s">
        <v>4</v>
      </c>
      <c r="D483" s="140"/>
      <c r="E483" s="141" t="s">
        <v>5</v>
      </c>
      <c r="F483" s="142"/>
      <c r="G483" s="64"/>
      <c r="H483" s="160" t="s">
        <v>6</v>
      </c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41"/>
      <c r="AB483" s="149" t="s">
        <v>7</v>
      </c>
      <c r="AC483" s="149"/>
      <c r="AD483" s="149"/>
    </row>
    <row r="484" spans="1:30" ht="18" customHeight="1">
      <c r="A484" s="137"/>
      <c r="B484" s="66"/>
      <c r="C484" s="139"/>
      <c r="D484" s="140"/>
      <c r="E484" s="150" t="s">
        <v>8</v>
      </c>
      <c r="F484" s="142" t="s">
        <v>9</v>
      </c>
      <c r="G484" s="64"/>
      <c r="H484" s="155" t="s">
        <v>21</v>
      </c>
      <c r="I484" s="162"/>
      <c r="J484" s="162"/>
      <c r="K484" s="162"/>
      <c r="L484" s="150"/>
      <c r="M484" s="143" t="s">
        <v>11</v>
      </c>
      <c r="N484" s="68"/>
      <c r="O484" s="68"/>
      <c r="P484" s="156" t="s">
        <v>18</v>
      </c>
      <c r="Q484" s="146" t="s">
        <v>10</v>
      </c>
      <c r="R484" s="68"/>
      <c r="S484" s="70"/>
      <c r="T484" s="148" t="s">
        <v>13</v>
      </c>
      <c r="U484" s="148" t="s">
        <v>103</v>
      </c>
      <c r="V484" s="148" t="s">
        <v>104</v>
      </c>
      <c r="W484" s="151" t="s">
        <v>42</v>
      </c>
      <c r="X484" s="151" t="s">
        <v>105</v>
      </c>
      <c r="Y484" s="148" t="s">
        <v>106</v>
      </c>
      <c r="Z484" s="151" t="s">
        <v>107</v>
      </c>
      <c r="AA484" s="158" t="s">
        <v>108</v>
      </c>
      <c r="AB484" s="153" t="s">
        <v>14</v>
      </c>
      <c r="AC484" s="154"/>
      <c r="AD484" s="155" t="s">
        <v>12</v>
      </c>
    </row>
    <row r="485" spans="1:30" ht="45" customHeight="1">
      <c r="A485" s="138"/>
      <c r="B485" s="71"/>
      <c r="C485" s="139"/>
      <c r="D485" s="140"/>
      <c r="E485" s="150"/>
      <c r="F485" s="142"/>
      <c r="G485" s="64" t="s">
        <v>32</v>
      </c>
      <c r="H485" s="69" t="s">
        <v>114</v>
      </c>
      <c r="I485" s="69" t="s">
        <v>115</v>
      </c>
      <c r="J485" s="64" t="s">
        <v>23</v>
      </c>
      <c r="K485" s="72" t="s">
        <v>116</v>
      </c>
      <c r="L485" s="64" t="s">
        <v>117</v>
      </c>
      <c r="M485" s="142"/>
      <c r="N485" s="69" t="s">
        <v>94</v>
      </c>
      <c r="O485" s="64" t="s">
        <v>93</v>
      </c>
      <c r="P485" s="142"/>
      <c r="Q485" s="147"/>
      <c r="R485" s="69" t="s">
        <v>92</v>
      </c>
      <c r="S485" s="73" t="s">
        <v>93</v>
      </c>
      <c r="T485" s="142"/>
      <c r="U485" s="142"/>
      <c r="V485" s="142"/>
      <c r="W485" s="152"/>
      <c r="X485" s="152"/>
      <c r="Y485" s="142"/>
      <c r="Z485" s="157"/>
      <c r="AA485" s="159"/>
      <c r="AB485" s="153"/>
      <c r="AC485" s="154"/>
      <c r="AD485" s="155"/>
    </row>
    <row r="486" spans="1:30" ht="15.75">
      <c r="A486" s="74">
        <v>1</v>
      </c>
      <c r="B486" s="75" t="s">
        <v>486</v>
      </c>
      <c r="C486" s="83" t="str">
        <f aca="true" t="shared" si="45" ref="C486:C520">PROPER(B486)</f>
        <v>Trương Ngọc My</v>
      </c>
      <c r="D486" s="77"/>
      <c r="E486" s="133">
        <v>42998</v>
      </c>
      <c r="F486" s="74"/>
      <c r="G486" s="74"/>
      <c r="H486" s="74">
        <v>100</v>
      </c>
      <c r="I486" s="74">
        <v>20.3</v>
      </c>
      <c r="J486" s="74">
        <v>1</v>
      </c>
      <c r="K486" s="79" t="s">
        <v>32</v>
      </c>
      <c r="L486" s="104">
        <f aca="true" t="shared" si="46" ref="L486:L519">I486*10000/(H486*H486)</f>
        <v>20.3</v>
      </c>
      <c r="M486" s="79"/>
      <c r="N486" s="79"/>
      <c r="O486" s="79"/>
      <c r="P486" s="79"/>
      <c r="Q486" s="79" t="s">
        <v>25</v>
      </c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80" t="s">
        <v>19</v>
      </c>
      <c r="AC486" s="89" t="str">
        <f>IF(OR(K486="V",M486="III",P486="III",Q486="III",T486="III",U486="III",V486="III",W486="III",X486="III",Y486="III",Z486="III",AA486="III"),"C",(IF(OR(K486="IV",M486="II",P486="II",Q486="II",T486="II",U486="II",V486="II",W486="II",X486="II",Y486="II",Z486="II",AA486="II"),"B","A")))</f>
        <v>B</v>
      </c>
      <c r="AD486" s="107" t="str">
        <f aca="true" t="shared" si="47" ref="AD486:AD519">VLOOKUP(J486,$AE$431:$AF$449,2,0)</f>
        <v>Sâu răng</v>
      </c>
    </row>
    <row r="487" spans="1:30" ht="15.75">
      <c r="A487" s="65">
        <v>2</v>
      </c>
      <c r="B487" s="82" t="s">
        <v>487</v>
      </c>
      <c r="C487" s="83" t="str">
        <f t="shared" si="45"/>
        <v>Nguyễn Thị Tường Vy</v>
      </c>
      <c r="D487" s="84"/>
      <c r="E487" s="85"/>
      <c r="F487" s="86">
        <v>43079</v>
      </c>
      <c r="G487" s="65"/>
      <c r="H487" s="65">
        <v>109</v>
      </c>
      <c r="I487" s="65">
        <v>18.5</v>
      </c>
      <c r="J487" s="65">
        <v>1</v>
      </c>
      <c r="K487" s="87" t="s">
        <v>32</v>
      </c>
      <c r="L487" s="104">
        <f t="shared" si="46"/>
        <v>15.57107987543136</v>
      </c>
      <c r="M487" s="87"/>
      <c r="N487" s="87"/>
      <c r="O487" s="87"/>
      <c r="P487" s="87"/>
      <c r="Q487" s="87" t="s">
        <v>25</v>
      </c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8" t="s">
        <v>19</v>
      </c>
      <c r="AC487" s="89" t="str">
        <f aca="true" t="shared" si="48" ref="AC487:AC520">IF(OR(K487="V",M487="III",P487="III",Q487="III",T487="III",U487="III",V487="III",W487="III",X487="III",Y487="III",Z487="III",AA487="III"),"C",(IF(OR(K487="IV",M487="II",P487="II",Q487="II",T487="II",U487="II",V487="II",W487="II",X487="II",Y487="II",Z487="II",AA487="II"),"B","A")))</f>
        <v>B</v>
      </c>
      <c r="AD487" s="107" t="str">
        <f t="shared" si="47"/>
        <v>Sâu răng</v>
      </c>
    </row>
    <row r="488" spans="1:30" ht="15.75">
      <c r="A488" s="65">
        <v>3</v>
      </c>
      <c r="B488" s="82" t="s">
        <v>488</v>
      </c>
      <c r="C488" s="83" t="str">
        <f t="shared" si="45"/>
        <v>Phan Văn Huy Vũ</v>
      </c>
      <c r="D488" s="84"/>
      <c r="E488" s="134">
        <v>42965</v>
      </c>
      <c r="F488" s="65"/>
      <c r="G488" s="65"/>
      <c r="H488" s="65">
        <v>111</v>
      </c>
      <c r="I488" s="65">
        <v>20</v>
      </c>
      <c r="J488" s="65">
        <v>5</v>
      </c>
      <c r="K488" s="87" t="s">
        <v>32</v>
      </c>
      <c r="L488" s="104">
        <f t="shared" si="46"/>
        <v>16.232448664881097</v>
      </c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8" t="s">
        <v>19</v>
      </c>
      <c r="AC488" s="89" t="str">
        <f t="shared" si="48"/>
        <v>A</v>
      </c>
      <c r="AD488" s="107" t="str">
        <f t="shared" si="47"/>
        <v>Không</v>
      </c>
    </row>
    <row r="489" spans="1:30" ht="15.75">
      <c r="A489" s="65">
        <v>4</v>
      </c>
      <c r="B489" s="82" t="s">
        <v>489</v>
      </c>
      <c r="C489" s="83" t="str">
        <f t="shared" si="45"/>
        <v>Trương Minh Quý</v>
      </c>
      <c r="D489" s="84"/>
      <c r="E489" s="134">
        <v>42988</v>
      </c>
      <c r="F489" s="65"/>
      <c r="G489" s="65"/>
      <c r="H489" s="65">
        <v>108.5</v>
      </c>
      <c r="I489" s="65">
        <v>17.9</v>
      </c>
      <c r="J489" s="65" t="s">
        <v>95</v>
      </c>
      <c r="K489" s="87" t="s">
        <v>32</v>
      </c>
      <c r="L489" s="104">
        <f t="shared" si="46"/>
        <v>15.205249633672407</v>
      </c>
      <c r="M489" s="87" t="s">
        <v>25</v>
      </c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8" t="s">
        <v>19</v>
      </c>
      <c r="AC489" s="89" t="str">
        <f t="shared" si="48"/>
        <v>B</v>
      </c>
      <c r="AD489" s="107" t="s">
        <v>490</v>
      </c>
    </row>
    <row r="490" spans="1:30" ht="15.75">
      <c r="A490" s="65">
        <v>5</v>
      </c>
      <c r="B490" s="82" t="s">
        <v>491</v>
      </c>
      <c r="C490" s="83" t="str">
        <f t="shared" si="45"/>
        <v>Trần Thiện Phúc</v>
      </c>
      <c r="D490" s="84"/>
      <c r="E490" s="134">
        <v>43006</v>
      </c>
      <c r="F490" s="65"/>
      <c r="G490" s="65"/>
      <c r="H490" s="65">
        <v>111</v>
      </c>
      <c r="I490" s="65">
        <v>19</v>
      </c>
      <c r="J490" s="65">
        <v>1</v>
      </c>
      <c r="K490" s="87" t="s">
        <v>32</v>
      </c>
      <c r="L490" s="104">
        <f t="shared" si="46"/>
        <v>15.420826231637042</v>
      </c>
      <c r="M490" s="87"/>
      <c r="N490" s="87"/>
      <c r="O490" s="87"/>
      <c r="P490" s="87"/>
      <c r="Q490" s="87" t="s">
        <v>25</v>
      </c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8" t="s">
        <v>19</v>
      </c>
      <c r="AC490" s="89" t="str">
        <f t="shared" si="48"/>
        <v>B</v>
      </c>
      <c r="AD490" s="107" t="str">
        <f t="shared" si="47"/>
        <v>Sâu răng</v>
      </c>
    </row>
    <row r="491" spans="1:30" ht="15.75">
      <c r="A491" s="65">
        <v>6</v>
      </c>
      <c r="B491" s="82" t="s">
        <v>492</v>
      </c>
      <c r="C491" s="83" t="str">
        <f t="shared" si="45"/>
        <v>Phạm Vĩ Khang</v>
      </c>
      <c r="D491" s="84"/>
      <c r="E491" s="134">
        <v>42805</v>
      </c>
      <c r="F491" s="65"/>
      <c r="G491" s="65"/>
      <c r="H491" s="65">
        <v>108</v>
      </c>
      <c r="I491" s="65">
        <v>16.4</v>
      </c>
      <c r="J491" s="65">
        <v>5</v>
      </c>
      <c r="K491" s="87" t="s">
        <v>32</v>
      </c>
      <c r="L491" s="104">
        <f t="shared" si="46"/>
        <v>14.060356652949245</v>
      </c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8" t="s">
        <v>19</v>
      </c>
      <c r="AC491" s="89" t="str">
        <f t="shared" si="48"/>
        <v>A</v>
      </c>
      <c r="AD491" s="107" t="str">
        <f t="shared" si="47"/>
        <v>Không</v>
      </c>
    </row>
    <row r="492" spans="1:30" ht="15.75">
      <c r="A492" s="65">
        <v>7</v>
      </c>
      <c r="B492" s="82" t="s">
        <v>493</v>
      </c>
      <c r="C492" s="83" t="str">
        <f t="shared" si="45"/>
        <v>Lê Đặng Như Ngọc</v>
      </c>
      <c r="D492" s="84"/>
      <c r="E492" s="85"/>
      <c r="F492" s="86">
        <v>42887</v>
      </c>
      <c r="G492" s="65"/>
      <c r="H492" s="65">
        <v>118.5</v>
      </c>
      <c r="I492" s="65">
        <v>21.8</v>
      </c>
      <c r="J492" s="65">
        <v>5</v>
      </c>
      <c r="K492" s="87" t="s">
        <v>32</v>
      </c>
      <c r="L492" s="104">
        <f t="shared" si="46"/>
        <v>15.524577613986363</v>
      </c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8" t="s">
        <v>19</v>
      </c>
      <c r="AC492" s="89" t="str">
        <f t="shared" si="48"/>
        <v>A</v>
      </c>
      <c r="AD492" s="107" t="str">
        <f t="shared" si="47"/>
        <v>Không</v>
      </c>
    </row>
    <row r="493" spans="1:30" ht="18" customHeight="1">
      <c r="A493" s="65">
        <v>8</v>
      </c>
      <c r="B493" s="82" t="s">
        <v>494</v>
      </c>
      <c r="C493" s="83" t="str">
        <f t="shared" si="45"/>
        <v>Nguyễn Huỳnh Vân Khánh</v>
      </c>
      <c r="D493" s="84"/>
      <c r="E493" s="85"/>
      <c r="F493" s="86">
        <v>42790</v>
      </c>
      <c r="G493" s="65"/>
      <c r="H493" s="65">
        <v>120</v>
      </c>
      <c r="I493" s="65">
        <v>23.3</v>
      </c>
      <c r="J493" s="65">
        <v>5</v>
      </c>
      <c r="K493" s="87" t="s">
        <v>32</v>
      </c>
      <c r="L493" s="104">
        <f t="shared" si="46"/>
        <v>16.180555555555557</v>
      </c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8" t="s">
        <v>19</v>
      </c>
      <c r="AC493" s="89" t="str">
        <f t="shared" si="48"/>
        <v>A</v>
      </c>
      <c r="AD493" s="107" t="str">
        <f t="shared" si="47"/>
        <v>Không</v>
      </c>
    </row>
    <row r="494" spans="1:30" ht="15.75" customHeight="1">
      <c r="A494" s="65">
        <v>9</v>
      </c>
      <c r="B494" s="82" t="s">
        <v>495</v>
      </c>
      <c r="C494" s="83" t="str">
        <f t="shared" si="45"/>
        <v>Nguyễn Thị Bích Trâm</v>
      </c>
      <c r="D494" s="84"/>
      <c r="E494" s="85"/>
      <c r="F494" s="86">
        <v>42964</v>
      </c>
      <c r="G494" s="65"/>
      <c r="H494" s="65">
        <v>108</v>
      </c>
      <c r="I494" s="65">
        <v>15.1</v>
      </c>
      <c r="J494" s="65">
        <v>5</v>
      </c>
      <c r="K494" s="87" t="s">
        <v>32</v>
      </c>
      <c r="L494" s="104">
        <f t="shared" si="46"/>
        <v>12.945816186556927</v>
      </c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8" t="s">
        <v>19</v>
      </c>
      <c r="AC494" s="89" t="str">
        <f t="shared" si="48"/>
        <v>A</v>
      </c>
      <c r="AD494" s="107" t="str">
        <f t="shared" si="47"/>
        <v>Không</v>
      </c>
    </row>
    <row r="495" spans="1:30" ht="15.75">
      <c r="A495" s="65">
        <v>10</v>
      </c>
      <c r="B495" s="82" t="s">
        <v>496</v>
      </c>
      <c r="C495" s="83" t="str">
        <f t="shared" si="45"/>
        <v>Trần Nguyễn Khánh Ngọc</v>
      </c>
      <c r="D495" s="84"/>
      <c r="E495" s="85"/>
      <c r="F495" s="86">
        <v>42980</v>
      </c>
      <c r="G495" s="65"/>
      <c r="H495" s="65">
        <v>107</v>
      </c>
      <c r="I495" s="65">
        <v>15</v>
      </c>
      <c r="J495" s="65">
        <v>1</v>
      </c>
      <c r="K495" s="87" t="s">
        <v>32</v>
      </c>
      <c r="L495" s="104">
        <f t="shared" si="46"/>
        <v>13.101580924098174</v>
      </c>
      <c r="M495" s="87"/>
      <c r="N495" s="87"/>
      <c r="O495" s="87"/>
      <c r="P495" s="87"/>
      <c r="Q495" s="87" t="s">
        <v>25</v>
      </c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8" t="s">
        <v>19</v>
      </c>
      <c r="AC495" s="89" t="str">
        <f t="shared" si="48"/>
        <v>B</v>
      </c>
      <c r="AD495" s="107" t="str">
        <f t="shared" si="47"/>
        <v>Sâu răng</v>
      </c>
    </row>
    <row r="496" spans="1:30" ht="15.75">
      <c r="A496" s="65">
        <v>11</v>
      </c>
      <c r="B496" s="82" t="s">
        <v>497</v>
      </c>
      <c r="C496" s="83" t="str">
        <f t="shared" si="45"/>
        <v>Lê Tâm An Nhiên</v>
      </c>
      <c r="D496" s="84"/>
      <c r="E496" s="85"/>
      <c r="F496" s="86">
        <v>42820</v>
      </c>
      <c r="G496" s="65"/>
      <c r="H496" s="65">
        <v>110.5</v>
      </c>
      <c r="I496" s="65">
        <v>20</v>
      </c>
      <c r="J496" s="65">
        <v>5</v>
      </c>
      <c r="K496" s="87" t="s">
        <v>32</v>
      </c>
      <c r="L496" s="104">
        <f t="shared" si="46"/>
        <v>16.379681005712413</v>
      </c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8" t="s">
        <v>19</v>
      </c>
      <c r="AC496" s="89" t="str">
        <f t="shared" si="48"/>
        <v>A</v>
      </c>
      <c r="AD496" s="107" t="str">
        <f t="shared" si="47"/>
        <v>Không</v>
      </c>
    </row>
    <row r="497" spans="1:30" ht="15.75">
      <c r="A497" s="65">
        <v>12</v>
      </c>
      <c r="B497" s="82" t="s">
        <v>498</v>
      </c>
      <c r="C497" s="83" t="str">
        <f t="shared" si="45"/>
        <v>Hứa Thị Quỳnh Như</v>
      </c>
      <c r="D497" s="84"/>
      <c r="E497" s="85"/>
      <c r="F497" s="86">
        <v>42979</v>
      </c>
      <c r="G497" s="65"/>
      <c r="H497" s="65">
        <v>106.5</v>
      </c>
      <c r="I497" s="65">
        <v>17.5</v>
      </c>
      <c r="J497" s="65">
        <v>5</v>
      </c>
      <c r="K497" s="87" t="s">
        <v>32</v>
      </c>
      <c r="L497" s="104">
        <f t="shared" si="46"/>
        <v>15.429037448478036</v>
      </c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8" t="s">
        <v>19</v>
      </c>
      <c r="AC497" s="89" t="str">
        <f t="shared" si="48"/>
        <v>A</v>
      </c>
      <c r="AD497" s="107" t="str">
        <f t="shared" si="47"/>
        <v>Không</v>
      </c>
    </row>
    <row r="498" spans="1:30" ht="15.75">
      <c r="A498" s="65">
        <v>13</v>
      </c>
      <c r="B498" s="82" t="s">
        <v>499</v>
      </c>
      <c r="C498" s="83" t="str">
        <f t="shared" si="45"/>
        <v>Nguyễn Thiên Hòa</v>
      </c>
      <c r="D498" s="84"/>
      <c r="E498" s="134">
        <v>43096</v>
      </c>
      <c r="F498" s="65"/>
      <c r="G498" s="65"/>
      <c r="H498" s="65">
        <v>119</v>
      </c>
      <c r="I498" s="65">
        <v>22</v>
      </c>
      <c r="J498" s="65">
        <v>5</v>
      </c>
      <c r="K498" s="87" t="s">
        <v>32</v>
      </c>
      <c r="L498" s="104">
        <f t="shared" si="46"/>
        <v>15.535626015111927</v>
      </c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8" t="s">
        <v>19</v>
      </c>
      <c r="AC498" s="89" t="str">
        <f t="shared" si="48"/>
        <v>A</v>
      </c>
      <c r="AD498" s="107" t="str">
        <f t="shared" si="47"/>
        <v>Không</v>
      </c>
    </row>
    <row r="499" spans="1:30" ht="15.75">
      <c r="A499" s="65">
        <v>14</v>
      </c>
      <c r="B499" s="82" t="s">
        <v>500</v>
      </c>
      <c r="C499" s="83" t="str">
        <f t="shared" si="45"/>
        <v>Võ Ngọc Như Ý</v>
      </c>
      <c r="D499" s="84"/>
      <c r="E499" s="85"/>
      <c r="F499" s="86">
        <v>42848</v>
      </c>
      <c r="G499" s="65"/>
      <c r="H499" s="65">
        <v>108</v>
      </c>
      <c r="I499" s="65">
        <v>16.8</v>
      </c>
      <c r="J499" s="65">
        <v>5</v>
      </c>
      <c r="K499" s="87" t="s">
        <v>32</v>
      </c>
      <c r="L499" s="104">
        <f t="shared" si="46"/>
        <v>14.40329218106996</v>
      </c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8" t="s">
        <v>19</v>
      </c>
      <c r="AC499" s="89" t="str">
        <f t="shared" si="48"/>
        <v>A</v>
      </c>
      <c r="AD499" s="107" t="str">
        <f t="shared" si="47"/>
        <v>Không</v>
      </c>
    </row>
    <row r="500" spans="1:30" ht="15.75">
      <c r="A500" s="65">
        <v>15</v>
      </c>
      <c r="B500" s="82" t="s">
        <v>501</v>
      </c>
      <c r="C500" s="83" t="str">
        <f t="shared" si="45"/>
        <v>Nguyễn Công Hải</v>
      </c>
      <c r="D500" s="84"/>
      <c r="E500" s="134">
        <v>42737</v>
      </c>
      <c r="F500" s="65"/>
      <c r="G500" s="65"/>
      <c r="H500" s="65">
        <v>109.5</v>
      </c>
      <c r="I500" s="65">
        <v>19.8</v>
      </c>
      <c r="J500" s="65">
        <v>1</v>
      </c>
      <c r="K500" s="87" t="s">
        <v>32</v>
      </c>
      <c r="L500" s="104">
        <f t="shared" si="46"/>
        <v>16.51341715143554</v>
      </c>
      <c r="M500" s="87"/>
      <c r="N500" s="87"/>
      <c r="O500" s="87"/>
      <c r="P500" s="87"/>
      <c r="Q500" s="87" t="s">
        <v>25</v>
      </c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8" t="s">
        <v>19</v>
      </c>
      <c r="AC500" s="89" t="str">
        <f t="shared" si="48"/>
        <v>B</v>
      </c>
      <c r="AD500" s="107" t="str">
        <f t="shared" si="47"/>
        <v>Sâu răng</v>
      </c>
    </row>
    <row r="501" spans="1:30" ht="15.75">
      <c r="A501" s="65">
        <v>16</v>
      </c>
      <c r="B501" s="82" t="s">
        <v>502</v>
      </c>
      <c r="C501" s="83" t="str">
        <f t="shared" si="45"/>
        <v>Lý Nhựt Thanh Phong</v>
      </c>
      <c r="D501" s="84"/>
      <c r="E501" s="134">
        <v>43037</v>
      </c>
      <c r="F501" s="65"/>
      <c r="G501" s="65"/>
      <c r="H501" s="65">
        <v>105.5</v>
      </c>
      <c r="I501" s="65">
        <v>16.8</v>
      </c>
      <c r="J501" s="65">
        <v>5</v>
      </c>
      <c r="K501" s="87" t="s">
        <v>32</v>
      </c>
      <c r="L501" s="104">
        <f t="shared" si="46"/>
        <v>15.09400058399407</v>
      </c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8" t="s">
        <v>19</v>
      </c>
      <c r="AC501" s="89" t="str">
        <f t="shared" si="48"/>
        <v>A</v>
      </c>
      <c r="AD501" s="107" t="str">
        <f t="shared" si="47"/>
        <v>Không</v>
      </c>
    </row>
    <row r="502" spans="1:30" ht="15.75">
      <c r="A502" s="65">
        <v>17</v>
      </c>
      <c r="B502" s="82" t="s">
        <v>503</v>
      </c>
      <c r="C502" s="83" t="str">
        <f t="shared" si="45"/>
        <v>Đinh Tiến Phát</v>
      </c>
      <c r="D502" s="84"/>
      <c r="E502" s="134">
        <v>42744</v>
      </c>
      <c r="F502" s="65"/>
      <c r="G502" s="65"/>
      <c r="H502" s="65">
        <v>113</v>
      </c>
      <c r="I502" s="65">
        <v>18.9</v>
      </c>
      <c r="J502" s="65">
        <v>5</v>
      </c>
      <c r="K502" s="87" t="s">
        <v>32</v>
      </c>
      <c r="L502" s="104">
        <f t="shared" si="46"/>
        <v>14.801472315764743</v>
      </c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8" t="s">
        <v>19</v>
      </c>
      <c r="AC502" s="89" t="str">
        <f t="shared" si="48"/>
        <v>A</v>
      </c>
      <c r="AD502" s="107" t="str">
        <f t="shared" si="47"/>
        <v>Không</v>
      </c>
    </row>
    <row r="503" spans="1:30" ht="15.75">
      <c r="A503" s="65">
        <v>18</v>
      </c>
      <c r="B503" s="82" t="s">
        <v>504</v>
      </c>
      <c r="C503" s="83" t="str">
        <f t="shared" si="45"/>
        <v>Nguyễn Hữu Anh</v>
      </c>
      <c r="D503" s="84"/>
      <c r="E503" s="134">
        <v>42765</v>
      </c>
      <c r="F503" s="65"/>
      <c r="G503" s="65"/>
      <c r="H503" s="65">
        <v>120</v>
      </c>
      <c r="I503" s="65">
        <v>23.8</v>
      </c>
      <c r="J503" s="65">
        <v>5</v>
      </c>
      <c r="K503" s="87" t="s">
        <v>32</v>
      </c>
      <c r="L503" s="104">
        <f t="shared" si="46"/>
        <v>16.52777777777778</v>
      </c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8" t="s">
        <v>19</v>
      </c>
      <c r="AC503" s="89" t="str">
        <f t="shared" si="48"/>
        <v>A</v>
      </c>
      <c r="AD503" s="107" t="str">
        <f t="shared" si="47"/>
        <v>Không</v>
      </c>
    </row>
    <row r="504" spans="1:30" ht="15.75">
      <c r="A504" s="65">
        <v>19</v>
      </c>
      <c r="B504" s="82" t="s">
        <v>505</v>
      </c>
      <c r="C504" s="83" t="str">
        <f t="shared" si="45"/>
        <v>Phạm Khánh Linh</v>
      </c>
      <c r="D504" s="84"/>
      <c r="E504" s="85"/>
      <c r="F504" s="86">
        <v>42843</v>
      </c>
      <c r="G504" s="65"/>
      <c r="H504" s="65">
        <v>120</v>
      </c>
      <c r="I504" s="65">
        <v>23.8</v>
      </c>
      <c r="J504" s="65">
        <v>5</v>
      </c>
      <c r="K504" s="87" t="s">
        <v>32</v>
      </c>
      <c r="L504" s="104">
        <f t="shared" si="46"/>
        <v>16.52777777777778</v>
      </c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8" t="s">
        <v>19</v>
      </c>
      <c r="AC504" s="89" t="str">
        <f t="shared" si="48"/>
        <v>A</v>
      </c>
      <c r="AD504" s="107" t="str">
        <f t="shared" si="47"/>
        <v>Không</v>
      </c>
    </row>
    <row r="505" spans="1:30" ht="15.75">
      <c r="A505" s="65">
        <v>20</v>
      </c>
      <c r="B505" s="82" t="s">
        <v>506</v>
      </c>
      <c r="C505" s="83" t="str">
        <f t="shared" si="45"/>
        <v>Vũ Thị Thùy Dương</v>
      </c>
      <c r="D505" s="84"/>
      <c r="E505" s="85"/>
      <c r="F505" s="86">
        <v>43045</v>
      </c>
      <c r="G505" s="65"/>
      <c r="H505" s="65">
        <v>106</v>
      </c>
      <c r="I505" s="65">
        <v>16.2</v>
      </c>
      <c r="J505" s="65">
        <v>5</v>
      </c>
      <c r="K505" s="87" t="s">
        <v>32</v>
      </c>
      <c r="L505" s="104">
        <f t="shared" si="46"/>
        <v>14.417942328230687</v>
      </c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8" t="s">
        <v>19</v>
      </c>
      <c r="AC505" s="89" t="str">
        <f t="shared" si="48"/>
        <v>A</v>
      </c>
      <c r="AD505" s="107" t="str">
        <f t="shared" si="47"/>
        <v>Không</v>
      </c>
    </row>
    <row r="506" spans="1:30" ht="15.75">
      <c r="A506" s="65">
        <v>21</v>
      </c>
      <c r="B506" s="82" t="s">
        <v>507</v>
      </c>
      <c r="C506" s="83" t="str">
        <f t="shared" si="45"/>
        <v>Nguyễn Vũ Ngọc Hân</v>
      </c>
      <c r="D506" s="84"/>
      <c r="E506" s="85"/>
      <c r="F506" s="86">
        <v>42772</v>
      </c>
      <c r="G506" s="65"/>
      <c r="H506" s="65">
        <v>110</v>
      </c>
      <c r="I506" s="65">
        <v>19.6</v>
      </c>
      <c r="J506" s="65">
        <v>1</v>
      </c>
      <c r="K506" s="87" t="s">
        <v>32</v>
      </c>
      <c r="L506" s="104">
        <f t="shared" si="46"/>
        <v>16.198347107438018</v>
      </c>
      <c r="M506" s="87"/>
      <c r="N506" s="87"/>
      <c r="O506" s="87"/>
      <c r="P506" s="87"/>
      <c r="Q506" s="87" t="s">
        <v>25</v>
      </c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8" t="s">
        <v>19</v>
      </c>
      <c r="AC506" s="89" t="str">
        <f t="shared" si="48"/>
        <v>B</v>
      </c>
      <c r="AD506" s="107" t="str">
        <f t="shared" si="47"/>
        <v>Sâu răng</v>
      </c>
    </row>
    <row r="507" spans="1:30" ht="15.75">
      <c r="A507" s="65">
        <v>22</v>
      </c>
      <c r="B507" s="82" t="s">
        <v>508</v>
      </c>
      <c r="C507" s="83" t="str">
        <f t="shared" si="45"/>
        <v>Nguyễn Minh Tiến</v>
      </c>
      <c r="D507" s="84"/>
      <c r="E507" s="134">
        <v>42838</v>
      </c>
      <c r="F507" s="65"/>
      <c r="G507" s="65"/>
      <c r="H507" s="65">
        <v>118</v>
      </c>
      <c r="I507" s="65">
        <v>18.5</v>
      </c>
      <c r="J507" s="65">
        <v>5</v>
      </c>
      <c r="K507" s="87" t="s">
        <v>32</v>
      </c>
      <c r="L507" s="104">
        <f t="shared" si="46"/>
        <v>13.286411950588912</v>
      </c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8" t="s">
        <v>19</v>
      </c>
      <c r="AC507" s="89" t="str">
        <f t="shared" si="48"/>
        <v>A</v>
      </c>
      <c r="AD507" s="107" t="str">
        <f t="shared" si="47"/>
        <v>Không</v>
      </c>
    </row>
    <row r="508" spans="1:30" ht="15.75">
      <c r="A508" s="65">
        <v>23</v>
      </c>
      <c r="B508" s="82" t="s">
        <v>509</v>
      </c>
      <c r="C508" s="83" t="str">
        <f t="shared" si="45"/>
        <v>Nguyễn Thiị Tuyết Như</v>
      </c>
      <c r="D508" s="84"/>
      <c r="E508" s="85"/>
      <c r="F508" s="86">
        <v>42797</v>
      </c>
      <c r="G508" s="65"/>
      <c r="H508" s="65">
        <v>110</v>
      </c>
      <c r="I508" s="65">
        <v>18.8</v>
      </c>
      <c r="J508" s="65">
        <v>5</v>
      </c>
      <c r="K508" s="87" t="s">
        <v>32</v>
      </c>
      <c r="L508" s="104">
        <f t="shared" si="46"/>
        <v>15.537190082644628</v>
      </c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8" t="s">
        <v>19</v>
      </c>
      <c r="AC508" s="89" t="str">
        <f t="shared" si="48"/>
        <v>A</v>
      </c>
      <c r="AD508" s="107" t="str">
        <f t="shared" si="47"/>
        <v>Không</v>
      </c>
    </row>
    <row r="509" spans="1:30" ht="15.75">
      <c r="A509" s="65">
        <v>24</v>
      </c>
      <c r="B509" s="82" t="s">
        <v>510</v>
      </c>
      <c r="C509" s="83" t="str">
        <f t="shared" si="45"/>
        <v>Lê Trọng Hiếu</v>
      </c>
      <c r="D509" s="84"/>
      <c r="E509" s="134">
        <v>42737</v>
      </c>
      <c r="F509" s="65"/>
      <c r="G509" s="65"/>
      <c r="H509" s="65">
        <v>117</v>
      </c>
      <c r="I509" s="65">
        <v>22.5</v>
      </c>
      <c r="J509" s="65">
        <v>5</v>
      </c>
      <c r="K509" s="87" t="s">
        <v>32</v>
      </c>
      <c r="L509" s="104">
        <f t="shared" si="46"/>
        <v>16.43655489809336</v>
      </c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8" t="s">
        <v>19</v>
      </c>
      <c r="AC509" s="89" t="str">
        <f t="shared" si="48"/>
        <v>A</v>
      </c>
      <c r="AD509" s="107" t="str">
        <f t="shared" si="47"/>
        <v>Không</v>
      </c>
    </row>
    <row r="510" spans="1:30" ht="15.75">
      <c r="A510" s="65">
        <v>25</v>
      </c>
      <c r="B510" s="82" t="s">
        <v>511</v>
      </c>
      <c r="C510" s="83" t="str">
        <f t="shared" si="45"/>
        <v>Ngô Ngọc Bảo Uyên</v>
      </c>
      <c r="D510" s="84"/>
      <c r="E510" s="85"/>
      <c r="F510" s="86">
        <v>42866</v>
      </c>
      <c r="G510" s="65"/>
      <c r="H510" s="65">
        <v>108</v>
      </c>
      <c r="I510" s="65">
        <v>18.2</v>
      </c>
      <c r="J510" s="65">
        <v>5</v>
      </c>
      <c r="K510" s="87" t="s">
        <v>32</v>
      </c>
      <c r="L510" s="104">
        <f t="shared" si="46"/>
        <v>15.603566529492456</v>
      </c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8" t="s">
        <v>19</v>
      </c>
      <c r="AC510" s="89" t="str">
        <f t="shared" si="48"/>
        <v>A</v>
      </c>
      <c r="AD510" s="107" t="str">
        <f t="shared" si="47"/>
        <v>Không</v>
      </c>
    </row>
    <row r="511" spans="1:30" ht="15.75">
      <c r="A511" s="65">
        <v>26</v>
      </c>
      <c r="B511" s="82" t="s">
        <v>512</v>
      </c>
      <c r="C511" s="83" t="str">
        <f t="shared" si="45"/>
        <v>Hoàng Lê Gia Hân</v>
      </c>
      <c r="D511" s="84"/>
      <c r="E511" s="85"/>
      <c r="F511" s="86">
        <v>43052</v>
      </c>
      <c r="G511" s="65"/>
      <c r="H511" s="65">
        <v>108.5</v>
      </c>
      <c r="I511" s="65">
        <v>15.8</v>
      </c>
      <c r="J511" s="65">
        <v>5</v>
      </c>
      <c r="K511" s="87" t="s">
        <v>32</v>
      </c>
      <c r="L511" s="104">
        <f t="shared" si="46"/>
        <v>13.42139353139799</v>
      </c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8" t="s">
        <v>19</v>
      </c>
      <c r="AC511" s="89" t="str">
        <f t="shared" si="48"/>
        <v>A</v>
      </c>
      <c r="AD511" s="107" t="str">
        <f t="shared" si="47"/>
        <v>Không</v>
      </c>
    </row>
    <row r="512" spans="1:30" ht="15.75">
      <c r="A512" s="65">
        <v>27</v>
      </c>
      <c r="B512" s="82" t="s">
        <v>513</v>
      </c>
      <c r="C512" s="83" t="str">
        <f t="shared" si="45"/>
        <v>Nguyễn Huỳnh Minh Thy</v>
      </c>
      <c r="D512" s="84"/>
      <c r="E512" s="85"/>
      <c r="F512" s="86">
        <v>42858</v>
      </c>
      <c r="G512" s="65"/>
      <c r="H512" s="65">
        <v>118</v>
      </c>
      <c r="I512" s="65">
        <v>24.5</v>
      </c>
      <c r="J512" s="65">
        <v>5</v>
      </c>
      <c r="K512" s="87" t="s">
        <v>32</v>
      </c>
      <c r="L512" s="104">
        <f t="shared" si="46"/>
        <v>17.595518529158287</v>
      </c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8" t="s">
        <v>19</v>
      </c>
      <c r="AC512" s="89" t="str">
        <f t="shared" si="48"/>
        <v>A</v>
      </c>
      <c r="AD512" s="107" t="str">
        <f t="shared" si="47"/>
        <v>Không</v>
      </c>
    </row>
    <row r="513" spans="1:30" ht="15.75">
      <c r="A513" s="65">
        <v>28</v>
      </c>
      <c r="B513" s="82" t="s">
        <v>514</v>
      </c>
      <c r="C513" s="83" t="str">
        <f t="shared" si="45"/>
        <v>Trần Thị Cẩm Ly</v>
      </c>
      <c r="D513" s="84"/>
      <c r="E513" s="85"/>
      <c r="F513" s="86">
        <v>42736</v>
      </c>
      <c r="G513" s="65"/>
      <c r="H513" s="65">
        <v>111.5</v>
      </c>
      <c r="I513" s="65">
        <v>19.5</v>
      </c>
      <c r="J513" s="65">
        <v>5</v>
      </c>
      <c r="K513" s="87" t="s">
        <v>32</v>
      </c>
      <c r="L513" s="104">
        <f t="shared" si="46"/>
        <v>15.685012769209113</v>
      </c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8" t="s">
        <v>19</v>
      </c>
      <c r="AC513" s="89" t="str">
        <f t="shared" si="48"/>
        <v>A</v>
      </c>
      <c r="AD513" s="107" t="str">
        <f t="shared" si="47"/>
        <v>Không</v>
      </c>
    </row>
    <row r="514" spans="1:30" ht="15.75">
      <c r="A514" s="65">
        <v>29</v>
      </c>
      <c r="B514" s="82" t="s">
        <v>515</v>
      </c>
      <c r="C514" s="83" t="str">
        <f t="shared" si="45"/>
        <v>Vương Tấn Huy</v>
      </c>
      <c r="D514" s="84"/>
      <c r="E514" s="134">
        <v>42832</v>
      </c>
      <c r="F514" s="65"/>
      <c r="G514" s="65"/>
      <c r="H514" s="65">
        <v>118</v>
      </c>
      <c r="I514" s="65">
        <v>22.5</v>
      </c>
      <c r="J514" s="65">
        <v>5</v>
      </c>
      <c r="K514" s="87" t="s">
        <v>32</v>
      </c>
      <c r="L514" s="104">
        <f t="shared" si="46"/>
        <v>16.159149669635163</v>
      </c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8" t="s">
        <v>19</v>
      </c>
      <c r="AC514" s="89" t="str">
        <f t="shared" si="48"/>
        <v>A</v>
      </c>
      <c r="AD514" s="107" t="str">
        <f t="shared" si="47"/>
        <v>Không</v>
      </c>
    </row>
    <row r="515" spans="1:30" ht="15.75">
      <c r="A515" s="82">
        <v>30</v>
      </c>
      <c r="B515" s="65" t="s">
        <v>516</v>
      </c>
      <c r="C515" s="97" t="str">
        <f>PROPER(B515)</f>
        <v>Nguyễn Thị Hồng Ân</v>
      </c>
      <c r="D515" s="97"/>
      <c r="E515" s="65"/>
      <c r="F515" s="86">
        <v>43034</v>
      </c>
      <c r="G515" s="65"/>
      <c r="H515" s="65">
        <v>115</v>
      </c>
      <c r="I515" s="65">
        <v>21.4</v>
      </c>
      <c r="J515" s="65">
        <v>5</v>
      </c>
      <c r="K515" s="87" t="s">
        <v>32</v>
      </c>
      <c r="L515" s="104">
        <f t="shared" si="46"/>
        <v>16.18147448015123</v>
      </c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 t="s">
        <v>19</v>
      </c>
      <c r="AC515" s="87" t="str">
        <f t="shared" si="48"/>
        <v>A</v>
      </c>
      <c r="AD515" s="107" t="str">
        <f t="shared" si="47"/>
        <v>Không</v>
      </c>
    </row>
    <row r="516" spans="1:30" ht="15.75">
      <c r="A516" s="82">
        <v>31</v>
      </c>
      <c r="B516" s="65" t="s">
        <v>517</v>
      </c>
      <c r="C516" s="97" t="str">
        <f>PROPER(B516)</f>
        <v>Lê Võ Minh Thư</v>
      </c>
      <c r="D516" s="97"/>
      <c r="E516" s="65"/>
      <c r="F516" s="86">
        <v>42884</v>
      </c>
      <c r="G516" s="65"/>
      <c r="H516" s="65">
        <v>110</v>
      </c>
      <c r="I516" s="65">
        <v>19.5</v>
      </c>
      <c r="J516" s="65">
        <v>5</v>
      </c>
      <c r="K516" s="87" t="s">
        <v>32</v>
      </c>
      <c r="L516" s="104">
        <f t="shared" si="46"/>
        <v>16.115702479338843</v>
      </c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 t="s">
        <v>19</v>
      </c>
      <c r="AC516" s="87" t="str">
        <f t="shared" si="48"/>
        <v>A</v>
      </c>
      <c r="AD516" s="107" t="str">
        <f t="shared" si="47"/>
        <v>Không</v>
      </c>
    </row>
    <row r="517" spans="1:30" ht="15.75">
      <c r="A517" s="82">
        <v>32</v>
      </c>
      <c r="B517" s="65" t="s">
        <v>518</v>
      </c>
      <c r="C517" s="97" t="str">
        <f>PROPER(B517)</f>
        <v>Lê Thùy Lan Anh</v>
      </c>
      <c r="D517" s="97"/>
      <c r="E517" s="65"/>
      <c r="F517" s="86">
        <v>42999</v>
      </c>
      <c r="G517" s="65"/>
      <c r="H517" s="65">
        <v>112</v>
      </c>
      <c r="I517" s="65">
        <v>18</v>
      </c>
      <c r="J517" s="65">
        <v>5</v>
      </c>
      <c r="K517" s="87" t="s">
        <v>32</v>
      </c>
      <c r="L517" s="104">
        <f t="shared" si="46"/>
        <v>14.349489795918368</v>
      </c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 t="s">
        <v>19</v>
      </c>
      <c r="AC517" s="87" t="str">
        <f t="shared" si="48"/>
        <v>A</v>
      </c>
      <c r="AD517" s="107" t="str">
        <f t="shared" si="47"/>
        <v>Không</v>
      </c>
    </row>
    <row r="518" spans="1:30" ht="15.75">
      <c r="A518" s="82">
        <v>33</v>
      </c>
      <c r="B518" s="65" t="s">
        <v>519</v>
      </c>
      <c r="C518" s="97" t="str">
        <f>PROPER(B518)</f>
        <v>Nông Thiên Phú</v>
      </c>
      <c r="D518" s="97"/>
      <c r="E518" s="86">
        <v>42782</v>
      </c>
      <c r="F518" s="86"/>
      <c r="G518" s="65"/>
      <c r="H518" s="65">
        <v>121</v>
      </c>
      <c r="I518" s="65">
        <v>27.8</v>
      </c>
      <c r="J518" s="65">
        <v>6</v>
      </c>
      <c r="K518" s="87" t="s">
        <v>25</v>
      </c>
      <c r="L518" s="104">
        <f t="shared" si="46"/>
        <v>18.987774059148965</v>
      </c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 t="s">
        <v>19</v>
      </c>
      <c r="AC518" s="87" t="s">
        <v>16</v>
      </c>
      <c r="AD518" s="107" t="str">
        <f t="shared" si="47"/>
        <v>Thừa cân</v>
      </c>
    </row>
    <row r="519" spans="1:30" ht="15.75">
      <c r="A519" s="82">
        <v>34</v>
      </c>
      <c r="B519" s="65" t="s">
        <v>520</v>
      </c>
      <c r="C519" s="97" t="str">
        <f>PROPER(B519)</f>
        <v>Ngô Duy Khánh Đăng</v>
      </c>
      <c r="D519" s="97"/>
      <c r="E519" s="86">
        <v>42775</v>
      </c>
      <c r="F519" s="86"/>
      <c r="G519" s="65"/>
      <c r="H519" s="65">
        <v>112</v>
      </c>
      <c r="I519" s="65">
        <v>15.6</v>
      </c>
      <c r="J519" s="65">
        <v>8</v>
      </c>
      <c r="K519" s="87" t="s">
        <v>24</v>
      </c>
      <c r="L519" s="104">
        <f t="shared" si="46"/>
        <v>12.436224489795919</v>
      </c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 t="s">
        <v>19</v>
      </c>
      <c r="AC519" s="87" t="s">
        <v>17</v>
      </c>
      <c r="AD519" s="107" t="str">
        <f t="shared" si="47"/>
        <v>Gầy</v>
      </c>
    </row>
    <row r="520" spans="2:30" ht="15.75" customHeight="1">
      <c r="B520" s="65"/>
      <c r="C520" s="97">
        <f t="shared" si="45"/>
      </c>
      <c r="D520" s="97"/>
      <c r="E520" s="65">
        <f>COUNT(E486:E509,E510:E519)</f>
        <v>15</v>
      </c>
      <c r="F520" s="65">
        <f>COUNT(F486:F509,F510:F519)</f>
        <v>19</v>
      </c>
      <c r="G520" s="65">
        <f>COUNTIF($K486:$K509:$K510:$K515,"I")</f>
        <v>30</v>
      </c>
      <c r="H520" s="65">
        <f>COUNTIF($K486:$K509:$K510:$K515,"II")</f>
        <v>0</v>
      </c>
      <c r="I520" s="65">
        <f>COUNTIF($K486:$K509:$K510:$K515,"II")</f>
        <v>0</v>
      </c>
      <c r="J520" s="65">
        <f>COUNTIF($K486:$K509:$K510:$K515,"II")</f>
        <v>0</v>
      </c>
      <c r="K520" s="65">
        <f>COUNTIF($K486:$K509:$K510:$K515,"II")</f>
        <v>0</v>
      </c>
      <c r="L520" s="65"/>
      <c r="M520" s="87">
        <f aca="true" t="shared" si="49" ref="M520:AA520">COUNTA(M486:M509,M510:M515)</f>
        <v>1</v>
      </c>
      <c r="N520" s="87">
        <f t="shared" si="49"/>
        <v>0</v>
      </c>
      <c r="O520" s="87">
        <f t="shared" si="49"/>
        <v>0</v>
      </c>
      <c r="P520" s="87">
        <f t="shared" si="49"/>
        <v>0</v>
      </c>
      <c r="Q520" s="87">
        <f t="shared" si="49"/>
        <v>6</v>
      </c>
      <c r="R520" s="87">
        <f t="shared" si="49"/>
        <v>0</v>
      </c>
      <c r="S520" s="87">
        <f t="shared" si="49"/>
        <v>0</v>
      </c>
      <c r="T520" s="87">
        <f t="shared" si="49"/>
        <v>0</v>
      </c>
      <c r="U520" s="87">
        <f t="shared" si="49"/>
        <v>0</v>
      </c>
      <c r="V520" s="87">
        <f t="shared" si="49"/>
        <v>0</v>
      </c>
      <c r="W520" s="87">
        <f t="shared" si="49"/>
        <v>0</v>
      </c>
      <c r="X520" s="87">
        <f t="shared" si="49"/>
        <v>0</v>
      </c>
      <c r="Y520" s="87">
        <f t="shared" si="49"/>
        <v>0</v>
      </c>
      <c r="Z520" s="87">
        <f t="shared" si="49"/>
        <v>0</v>
      </c>
      <c r="AA520" s="87">
        <f t="shared" si="49"/>
        <v>0</v>
      </c>
      <c r="AB520" s="87">
        <f>COUNTIF($AC486:AC509:$AC510:AC515,"A")</f>
        <v>23</v>
      </c>
      <c r="AC520" s="87" t="str">
        <f t="shared" si="48"/>
        <v>A</v>
      </c>
      <c r="AD520" s="90" t="e">
        <f>VLOOKUP(J520,#REF!,2,0)</f>
        <v>#REF!</v>
      </c>
    </row>
    <row r="521" spans="5:30" ht="15.75" customHeight="1">
      <c r="E521" s="93"/>
      <c r="F521" s="93"/>
      <c r="G521" s="93"/>
      <c r="H521" s="93"/>
      <c r="I521" s="93"/>
      <c r="J521" s="93"/>
      <c r="K521" s="93"/>
      <c r="L521" s="93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  <c r="AB521" s="94"/>
      <c r="AC521" s="94"/>
      <c r="AD521" s="135"/>
    </row>
    <row r="522" spans="5:30" ht="15.75" customHeight="1">
      <c r="E522" s="93"/>
      <c r="F522" s="93"/>
      <c r="G522" s="93"/>
      <c r="H522" s="93"/>
      <c r="I522" s="93"/>
      <c r="J522" s="93"/>
      <c r="K522" s="93"/>
      <c r="L522" s="93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135"/>
    </row>
    <row r="523" spans="5:30" ht="15.75" customHeight="1">
      <c r="E523" s="93"/>
      <c r="F523" s="93"/>
      <c r="G523" s="93"/>
      <c r="H523" s="93"/>
      <c r="I523" s="93"/>
      <c r="J523" s="93"/>
      <c r="K523" s="93"/>
      <c r="L523" s="93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  <c r="AC523" s="94"/>
      <c r="AD523" s="135"/>
    </row>
    <row r="524" spans="5:30" ht="15.75" customHeight="1">
      <c r="E524" s="93"/>
      <c r="F524" s="93"/>
      <c r="G524" s="93"/>
      <c r="H524" s="93"/>
      <c r="I524" s="93"/>
      <c r="J524" s="93"/>
      <c r="K524" s="93"/>
      <c r="L524" s="93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  <c r="AD524" s="135"/>
    </row>
    <row r="525" spans="5:30" ht="15.75" customHeight="1">
      <c r="E525" s="93"/>
      <c r="F525" s="93"/>
      <c r="G525" s="93"/>
      <c r="H525" s="93"/>
      <c r="I525" s="93"/>
      <c r="J525" s="93"/>
      <c r="K525" s="93"/>
      <c r="L525" s="93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  <c r="AD525" s="135"/>
    </row>
    <row r="526" spans="5:30" ht="15.75" customHeight="1">
      <c r="E526" s="93"/>
      <c r="F526" s="93"/>
      <c r="G526" s="93"/>
      <c r="H526" s="93"/>
      <c r="I526" s="93"/>
      <c r="J526" s="93"/>
      <c r="K526" s="93"/>
      <c r="L526" s="93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  <c r="AB526" s="94"/>
      <c r="AC526" s="94"/>
      <c r="AD526" s="135"/>
    </row>
    <row r="527" spans="5:30" ht="15.75" customHeight="1">
      <c r="E527" s="93"/>
      <c r="F527" s="93"/>
      <c r="G527" s="93"/>
      <c r="H527" s="93"/>
      <c r="I527" s="93"/>
      <c r="J527" s="93"/>
      <c r="K527" s="93"/>
      <c r="L527" s="93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135"/>
    </row>
    <row r="528" spans="5:30" ht="15.75" customHeight="1">
      <c r="E528" s="93"/>
      <c r="F528" s="93"/>
      <c r="G528" s="93"/>
      <c r="H528" s="93"/>
      <c r="I528" s="93"/>
      <c r="J528" s="93"/>
      <c r="K528" s="93"/>
      <c r="L528" s="93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  <c r="AB528" s="94"/>
      <c r="AC528" s="94"/>
      <c r="AD528" s="135"/>
    </row>
    <row r="529" spans="5:30" ht="15.75" customHeight="1">
      <c r="E529" s="93"/>
      <c r="F529" s="93"/>
      <c r="G529" s="93"/>
      <c r="H529" s="93"/>
      <c r="I529" s="93"/>
      <c r="J529" s="93"/>
      <c r="K529" s="93"/>
      <c r="L529" s="93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  <c r="AB529" s="94"/>
      <c r="AC529" s="94"/>
      <c r="AD529" s="135"/>
    </row>
    <row r="530" spans="5:30" ht="15.75" customHeight="1">
      <c r="E530" s="93"/>
      <c r="F530" s="93"/>
      <c r="G530" s="93"/>
      <c r="H530" s="93"/>
      <c r="I530" s="93"/>
      <c r="J530" s="93"/>
      <c r="K530" s="93"/>
      <c r="L530" s="93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  <c r="AB530" s="94"/>
      <c r="AC530" s="94"/>
      <c r="AD530" s="135"/>
    </row>
    <row r="531" spans="5:30" ht="15.75" customHeight="1">
      <c r="E531" s="93"/>
      <c r="F531" s="93"/>
      <c r="G531" s="93"/>
      <c r="H531" s="93"/>
      <c r="I531" s="93"/>
      <c r="J531" s="93"/>
      <c r="K531" s="93"/>
      <c r="L531" s="93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135"/>
    </row>
    <row r="532" spans="5:30" ht="15.75" customHeight="1">
      <c r="E532" s="93"/>
      <c r="F532" s="93"/>
      <c r="G532" s="93"/>
      <c r="H532" s="93"/>
      <c r="I532" s="93"/>
      <c r="J532" s="93"/>
      <c r="K532" s="93"/>
      <c r="L532" s="93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  <c r="AB532" s="94"/>
      <c r="AC532" s="94"/>
      <c r="AD532" s="135"/>
    </row>
    <row r="533" spans="5:30" ht="15.75" customHeight="1">
      <c r="E533" s="93"/>
      <c r="F533" s="93"/>
      <c r="G533" s="93"/>
      <c r="H533" s="93"/>
      <c r="I533" s="93"/>
      <c r="J533" s="93"/>
      <c r="K533" s="93"/>
      <c r="L533" s="93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135"/>
    </row>
    <row r="534" spans="5:30" ht="15.75" customHeight="1">
      <c r="E534" s="93"/>
      <c r="F534" s="93"/>
      <c r="G534" s="93"/>
      <c r="H534" s="93"/>
      <c r="I534" s="93"/>
      <c r="J534" s="93"/>
      <c r="K534" s="93"/>
      <c r="L534" s="93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135"/>
    </row>
    <row r="535" spans="5:30" ht="15.75" customHeight="1">
      <c r="E535" s="93"/>
      <c r="F535" s="93"/>
      <c r="G535" s="93"/>
      <c r="H535" s="93"/>
      <c r="I535" s="93"/>
      <c r="J535" s="93"/>
      <c r="K535" s="93"/>
      <c r="L535" s="93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  <c r="AB535" s="94"/>
      <c r="AC535" s="94"/>
      <c r="AD535" s="135"/>
    </row>
    <row r="538" spans="1:3" ht="15.75" customHeight="1">
      <c r="A538" s="144" t="s">
        <v>118</v>
      </c>
      <c r="B538" s="144"/>
      <c r="C538" s="53"/>
    </row>
    <row r="539" spans="1:30" ht="15.75" customHeight="1">
      <c r="A539" s="136" t="s">
        <v>3</v>
      </c>
      <c r="B539" s="62"/>
      <c r="C539" s="139" t="s">
        <v>4</v>
      </c>
      <c r="D539" s="140"/>
      <c r="E539" s="141" t="s">
        <v>5</v>
      </c>
      <c r="F539" s="142"/>
      <c r="G539" s="64"/>
      <c r="H539" s="160" t="s">
        <v>6</v>
      </c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  <c r="AA539" s="141"/>
      <c r="AB539" s="149" t="s">
        <v>7</v>
      </c>
      <c r="AC539" s="149"/>
      <c r="AD539" s="149"/>
    </row>
    <row r="540" spans="1:30" ht="18" customHeight="1">
      <c r="A540" s="137"/>
      <c r="B540" s="66"/>
      <c r="C540" s="139"/>
      <c r="D540" s="140"/>
      <c r="E540" s="150" t="s">
        <v>8</v>
      </c>
      <c r="F540" s="142" t="s">
        <v>9</v>
      </c>
      <c r="G540" s="64"/>
      <c r="H540" s="155" t="s">
        <v>21</v>
      </c>
      <c r="I540" s="162"/>
      <c r="J540" s="162"/>
      <c r="K540" s="162"/>
      <c r="L540" s="150"/>
      <c r="M540" s="143" t="s">
        <v>11</v>
      </c>
      <c r="N540" s="68"/>
      <c r="O540" s="68"/>
      <c r="P540" s="156" t="s">
        <v>18</v>
      </c>
      <c r="Q540" s="146" t="s">
        <v>10</v>
      </c>
      <c r="R540" s="68"/>
      <c r="S540" s="70"/>
      <c r="T540" s="148" t="s">
        <v>13</v>
      </c>
      <c r="U540" s="148" t="s">
        <v>103</v>
      </c>
      <c r="V540" s="148" t="s">
        <v>104</v>
      </c>
      <c r="W540" s="151" t="s">
        <v>42</v>
      </c>
      <c r="X540" s="151" t="s">
        <v>105</v>
      </c>
      <c r="Y540" s="148" t="s">
        <v>106</v>
      </c>
      <c r="Z540" s="151" t="s">
        <v>107</v>
      </c>
      <c r="AA540" s="158" t="s">
        <v>108</v>
      </c>
      <c r="AB540" s="153" t="s">
        <v>14</v>
      </c>
      <c r="AC540" s="154"/>
      <c r="AD540" s="155" t="s">
        <v>12</v>
      </c>
    </row>
    <row r="541" spans="1:30" ht="45" customHeight="1">
      <c r="A541" s="138"/>
      <c r="B541" s="71"/>
      <c r="C541" s="139"/>
      <c r="D541" s="140"/>
      <c r="E541" s="150"/>
      <c r="F541" s="142"/>
      <c r="G541" s="64" t="s">
        <v>32</v>
      </c>
      <c r="H541" s="69" t="s">
        <v>114</v>
      </c>
      <c r="I541" s="69" t="s">
        <v>115</v>
      </c>
      <c r="J541" s="64" t="s">
        <v>23</v>
      </c>
      <c r="K541" s="72" t="s">
        <v>116</v>
      </c>
      <c r="L541" s="64" t="s">
        <v>117</v>
      </c>
      <c r="M541" s="142"/>
      <c r="N541" s="69" t="s">
        <v>94</v>
      </c>
      <c r="O541" s="64" t="s">
        <v>93</v>
      </c>
      <c r="P541" s="142"/>
      <c r="Q541" s="147"/>
      <c r="R541" s="69" t="s">
        <v>92</v>
      </c>
      <c r="S541" s="73" t="s">
        <v>93</v>
      </c>
      <c r="T541" s="142"/>
      <c r="U541" s="142"/>
      <c r="V541" s="142"/>
      <c r="W541" s="152"/>
      <c r="X541" s="152"/>
      <c r="Y541" s="142"/>
      <c r="Z541" s="157"/>
      <c r="AA541" s="159"/>
      <c r="AB541" s="153"/>
      <c r="AC541" s="154"/>
      <c r="AD541" s="155"/>
    </row>
    <row r="542" spans="1:30" ht="15.75">
      <c r="A542" s="74">
        <v>1</v>
      </c>
      <c r="B542" s="75"/>
      <c r="C542" s="76">
        <f aca="true" t="shared" si="50" ref="C542:C566">PROPER(B542)</f>
      </c>
      <c r="D542" s="77"/>
      <c r="E542" s="78"/>
      <c r="F542" s="74"/>
      <c r="G542" s="74"/>
      <c r="H542" s="74"/>
      <c r="I542" s="74"/>
      <c r="J542" s="74"/>
      <c r="K542" s="79"/>
      <c r="L542" s="55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80" t="s">
        <v>19</v>
      </c>
      <c r="AC542" s="89" t="str">
        <f>IF(OR(K542="V",M542="III",P542="III",Q542="III",T542="III",U542="III",V542="III",W542="III",X542="III",Y542="III",Z542="III",AA542="III"),"C",(IF(OR(K542="IV",M542="II",P542="II",Q542="II",T542="II",U542="II",V542="II",W542="II",X542="II",Y542="II",Z542="II",AA542="II"),"B","A")))</f>
        <v>A</v>
      </c>
      <c r="AD542" s="117" t="e">
        <f>VLOOKUP(J542,#REF!,2,0)</f>
        <v>#REF!</v>
      </c>
    </row>
    <row r="543" spans="1:30" ht="15.75">
      <c r="A543" s="65">
        <v>2</v>
      </c>
      <c r="B543" s="82"/>
      <c r="C543" s="83">
        <f t="shared" si="50"/>
      </c>
      <c r="D543" s="84"/>
      <c r="E543" s="78"/>
      <c r="F543" s="65"/>
      <c r="G543" s="65"/>
      <c r="H543" s="65"/>
      <c r="I543" s="65"/>
      <c r="J543" s="65"/>
      <c r="K543" s="87"/>
      <c r="L543" s="55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8" t="s">
        <v>19</v>
      </c>
      <c r="AC543" s="89" t="str">
        <f aca="true" t="shared" si="51" ref="AC543:AC567">IF(OR(K543="V",M543="III",P543="III",Q543="III",T543="III",U543="III",V543="III",W543="III",X543="III",Y543="III",Z543="III",AA543="III"),"C",(IF(OR(K543="IV",M543="II",P543="II",Q543="II",T543="II",U543="II",V543="II",W543="II",X543="II",Y543="II",Z543="II",AA543="II"),"B","A")))</f>
        <v>A</v>
      </c>
      <c r="AD543" s="117" t="e">
        <f>VLOOKUP(J543,#REF!,2,0)</f>
        <v>#REF!</v>
      </c>
    </row>
    <row r="544" spans="1:30" ht="15.75">
      <c r="A544" s="65">
        <v>3</v>
      </c>
      <c r="B544" s="82"/>
      <c r="C544" s="83">
        <f t="shared" si="50"/>
      </c>
      <c r="D544" s="84"/>
      <c r="E544" s="78"/>
      <c r="F544" s="65"/>
      <c r="G544" s="65"/>
      <c r="H544" s="65"/>
      <c r="I544" s="65"/>
      <c r="J544" s="65"/>
      <c r="K544" s="87"/>
      <c r="L544" s="55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8" t="s">
        <v>19</v>
      </c>
      <c r="AC544" s="89" t="str">
        <f t="shared" si="51"/>
        <v>A</v>
      </c>
      <c r="AD544" s="117" t="e">
        <f>VLOOKUP(J544,#REF!,2,0)</f>
        <v>#REF!</v>
      </c>
    </row>
    <row r="545" spans="1:30" ht="15.75">
      <c r="A545" s="65">
        <v>4</v>
      </c>
      <c r="B545" s="82"/>
      <c r="C545" s="83">
        <f t="shared" si="50"/>
      </c>
      <c r="D545" s="84"/>
      <c r="E545" s="78"/>
      <c r="F545" s="65"/>
      <c r="G545" s="65"/>
      <c r="H545" s="65"/>
      <c r="I545" s="65"/>
      <c r="J545" s="65"/>
      <c r="K545" s="87"/>
      <c r="L545" s="55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8" t="s">
        <v>19</v>
      </c>
      <c r="AC545" s="89" t="str">
        <f t="shared" si="51"/>
        <v>A</v>
      </c>
      <c r="AD545" s="117" t="e">
        <f>VLOOKUP(J545,#REF!,2,0)</f>
        <v>#REF!</v>
      </c>
    </row>
    <row r="546" spans="1:30" ht="15.75">
      <c r="A546" s="65">
        <v>5</v>
      </c>
      <c r="B546" s="82"/>
      <c r="C546" s="83">
        <f t="shared" si="50"/>
      </c>
      <c r="D546" s="84"/>
      <c r="E546" s="78"/>
      <c r="F546" s="65"/>
      <c r="G546" s="65"/>
      <c r="H546" s="65"/>
      <c r="I546" s="65"/>
      <c r="J546" s="65"/>
      <c r="K546" s="87"/>
      <c r="L546" s="55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8" t="s">
        <v>19</v>
      </c>
      <c r="AC546" s="89" t="str">
        <f t="shared" si="51"/>
        <v>A</v>
      </c>
      <c r="AD546" s="117" t="e">
        <f>VLOOKUP(J546,#REF!,2,0)</f>
        <v>#REF!</v>
      </c>
    </row>
    <row r="547" spans="1:30" ht="15.75">
      <c r="A547" s="65">
        <v>6</v>
      </c>
      <c r="B547" s="82"/>
      <c r="C547" s="83">
        <f t="shared" si="50"/>
      </c>
      <c r="D547" s="84"/>
      <c r="E547" s="78"/>
      <c r="F547" s="65"/>
      <c r="G547" s="65"/>
      <c r="H547" s="65"/>
      <c r="I547" s="65"/>
      <c r="J547" s="65"/>
      <c r="K547" s="87"/>
      <c r="L547" s="55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8" t="s">
        <v>19</v>
      </c>
      <c r="AC547" s="89" t="str">
        <f t="shared" si="51"/>
        <v>A</v>
      </c>
      <c r="AD547" s="117" t="e">
        <f>VLOOKUP(J547,#REF!,2,0)</f>
        <v>#REF!</v>
      </c>
    </row>
    <row r="548" spans="1:30" ht="15.75">
      <c r="A548" s="65">
        <v>7</v>
      </c>
      <c r="B548" s="82"/>
      <c r="C548" s="83">
        <f t="shared" si="50"/>
      </c>
      <c r="D548" s="84"/>
      <c r="E548" s="85"/>
      <c r="F548" s="65"/>
      <c r="G548" s="65"/>
      <c r="H548" s="65"/>
      <c r="I548" s="65"/>
      <c r="J548" s="65"/>
      <c r="K548" s="87"/>
      <c r="L548" s="55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8" t="s">
        <v>19</v>
      </c>
      <c r="AC548" s="89" t="str">
        <f t="shared" si="51"/>
        <v>A</v>
      </c>
      <c r="AD548" s="117" t="e">
        <f>VLOOKUP(J548,#REF!,2,0)</f>
        <v>#REF!</v>
      </c>
    </row>
    <row r="549" spans="1:30" ht="18" customHeight="1">
      <c r="A549" s="65">
        <v>8</v>
      </c>
      <c r="B549" s="82"/>
      <c r="C549" s="83">
        <f t="shared" si="50"/>
      </c>
      <c r="D549" s="84"/>
      <c r="E549" s="85"/>
      <c r="F549" s="65"/>
      <c r="G549" s="65"/>
      <c r="H549" s="65"/>
      <c r="I549" s="65"/>
      <c r="J549" s="65"/>
      <c r="K549" s="87"/>
      <c r="L549" s="55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8" t="s">
        <v>19</v>
      </c>
      <c r="AC549" s="89" t="str">
        <f t="shared" si="51"/>
        <v>A</v>
      </c>
      <c r="AD549" s="117" t="e">
        <f>VLOOKUP(J549,#REF!,2,0)</f>
        <v>#REF!</v>
      </c>
    </row>
    <row r="550" spans="1:30" ht="15.75" customHeight="1">
      <c r="A550" s="65">
        <v>9</v>
      </c>
      <c r="B550" s="82"/>
      <c r="C550" s="83">
        <f t="shared" si="50"/>
      </c>
      <c r="D550" s="84"/>
      <c r="E550" s="85"/>
      <c r="F550" s="65"/>
      <c r="G550" s="65"/>
      <c r="H550" s="65"/>
      <c r="I550" s="65"/>
      <c r="J550" s="65"/>
      <c r="K550" s="87"/>
      <c r="L550" s="55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8" t="s">
        <v>19</v>
      </c>
      <c r="AC550" s="89" t="str">
        <f t="shared" si="51"/>
        <v>A</v>
      </c>
      <c r="AD550" s="117" t="e">
        <f>VLOOKUP(J550,#REF!,2,0)</f>
        <v>#REF!</v>
      </c>
    </row>
    <row r="551" spans="1:30" ht="15.75">
      <c r="A551" s="65">
        <v>10</v>
      </c>
      <c r="B551" s="82"/>
      <c r="C551" s="83">
        <f t="shared" si="50"/>
      </c>
      <c r="D551" s="84"/>
      <c r="E551" s="85"/>
      <c r="F551" s="65"/>
      <c r="G551" s="65"/>
      <c r="H551" s="65"/>
      <c r="I551" s="65"/>
      <c r="J551" s="65"/>
      <c r="K551" s="87"/>
      <c r="L551" s="55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8" t="s">
        <v>19</v>
      </c>
      <c r="AC551" s="89" t="str">
        <f t="shared" si="51"/>
        <v>A</v>
      </c>
      <c r="AD551" s="117" t="e">
        <f>VLOOKUP(J551,#REF!,2,0)</f>
        <v>#REF!</v>
      </c>
    </row>
    <row r="552" spans="1:30" ht="15.75">
      <c r="A552" s="65">
        <v>11</v>
      </c>
      <c r="B552" s="82"/>
      <c r="C552" s="83">
        <f t="shared" si="50"/>
      </c>
      <c r="D552" s="84"/>
      <c r="E552" s="85"/>
      <c r="F552" s="65"/>
      <c r="G552" s="65"/>
      <c r="H552" s="65"/>
      <c r="I552" s="65"/>
      <c r="J552" s="65"/>
      <c r="K552" s="87"/>
      <c r="L552" s="55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8" t="s">
        <v>19</v>
      </c>
      <c r="AC552" s="89" t="str">
        <f t="shared" si="51"/>
        <v>A</v>
      </c>
      <c r="AD552" s="117" t="e">
        <f>VLOOKUP(J552,#REF!,2,0)</f>
        <v>#REF!</v>
      </c>
    </row>
    <row r="553" spans="1:30" ht="15.75">
      <c r="A553" s="65">
        <v>12</v>
      </c>
      <c r="B553" s="82"/>
      <c r="C553" s="83">
        <f t="shared" si="50"/>
      </c>
      <c r="D553" s="84"/>
      <c r="E553" s="85"/>
      <c r="F553" s="65"/>
      <c r="G553" s="65"/>
      <c r="H553" s="65"/>
      <c r="I553" s="65"/>
      <c r="J553" s="65"/>
      <c r="K553" s="87"/>
      <c r="L553" s="55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8" t="s">
        <v>19</v>
      </c>
      <c r="AC553" s="89" t="str">
        <f t="shared" si="51"/>
        <v>A</v>
      </c>
      <c r="AD553" s="117" t="e">
        <f>VLOOKUP(J553,#REF!,2,0)</f>
        <v>#REF!</v>
      </c>
    </row>
    <row r="554" spans="1:30" ht="15.75">
      <c r="A554" s="65">
        <v>13</v>
      </c>
      <c r="B554" s="82"/>
      <c r="C554" s="83">
        <f t="shared" si="50"/>
      </c>
      <c r="D554" s="84"/>
      <c r="E554" s="85"/>
      <c r="F554" s="65"/>
      <c r="G554" s="65"/>
      <c r="H554" s="65"/>
      <c r="I554" s="65"/>
      <c r="J554" s="65"/>
      <c r="K554" s="87"/>
      <c r="L554" s="55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8" t="s">
        <v>19</v>
      </c>
      <c r="AC554" s="89" t="str">
        <f t="shared" si="51"/>
        <v>A</v>
      </c>
      <c r="AD554" s="117" t="e">
        <f>VLOOKUP(J554,#REF!,2,0)</f>
        <v>#REF!</v>
      </c>
    </row>
    <row r="555" spans="1:30" ht="15.75">
      <c r="A555" s="65">
        <v>14</v>
      </c>
      <c r="B555" s="82"/>
      <c r="C555" s="83">
        <f t="shared" si="50"/>
      </c>
      <c r="D555" s="84"/>
      <c r="E555" s="85"/>
      <c r="F555" s="65"/>
      <c r="G555" s="65"/>
      <c r="H555" s="65"/>
      <c r="I555" s="65"/>
      <c r="J555" s="65"/>
      <c r="K555" s="87"/>
      <c r="L555" s="55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8" t="s">
        <v>19</v>
      </c>
      <c r="AC555" s="89" t="str">
        <f t="shared" si="51"/>
        <v>A</v>
      </c>
      <c r="AD555" s="117" t="e">
        <f>VLOOKUP(J555,#REF!,2,0)</f>
        <v>#REF!</v>
      </c>
    </row>
    <row r="556" spans="1:30" ht="15.75">
      <c r="A556" s="65">
        <v>15</v>
      </c>
      <c r="B556" s="82"/>
      <c r="C556" s="83">
        <f t="shared" si="50"/>
      </c>
      <c r="D556" s="84"/>
      <c r="E556" s="85"/>
      <c r="F556" s="65"/>
      <c r="G556" s="65"/>
      <c r="H556" s="65"/>
      <c r="I556" s="65"/>
      <c r="J556" s="65"/>
      <c r="K556" s="87"/>
      <c r="L556" s="55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8" t="s">
        <v>19</v>
      </c>
      <c r="AC556" s="89" t="str">
        <f t="shared" si="51"/>
        <v>A</v>
      </c>
      <c r="AD556" s="117" t="e">
        <f>VLOOKUP(J556,#REF!,2,0)</f>
        <v>#REF!</v>
      </c>
    </row>
    <row r="557" spans="1:30" ht="15.75">
      <c r="A557" s="65">
        <v>16</v>
      </c>
      <c r="B557" s="82"/>
      <c r="C557" s="83">
        <f t="shared" si="50"/>
      </c>
      <c r="D557" s="84"/>
      <c r="E557" s="85"/>
      <c r="F557" s="65"/>
      <c r="G557" s="65"/>
      <c r="H557" s="65"/>
      <c r="I557" s="65"/>
      <c r="J557" s="65"/>
      <c r="K557" s="87"/>
      <c r="L557" s="55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8" t="s">
        <v>19</v>
      </c>
      <c r="AC557" s="89" t="str">
        <f t="shared" si="51"/>
        <v>A</v>
      </c>
      <c r="AD557" s="117" t="e">
        <f>VLOOKUP(J557,#REF!,2,0)</f>
        <v>#REF!</v>
      </c>
    </row>
    <row r="558" spans="1:30" ht="15.75">
      <c r="A558" s="65">
        <v>17</v>
      </c>
      <c r="B558" s="82"/>
      <c r="C558" s="83">
        <f t="shared" si="50"/>
      </c>
      <c r="D558" s="84"/>
      <c r="E558" s="85"/>
      <c r="F558" s="65"/>
      <c r="G558" s="65"/>
      <c r="H558" s="65"/>
      <c r="I558" s="65"/>
      <c r="J558" s="65"/>
      <c r="K558" s="87"/>
      <c r="L558" s="55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8" t="s">
        <v>19</v>
      </c>
      <c r="AC558" s="89" t="str">
        <f t="shared" si="51"/>
        <v>A</v>
      </c>
      <c r="AD558" s="117" t="e">
        <f>VLOOKUP(J558,#REF!,2,0)</f>
        <v>#REF!</v>
      </c>
    </row>
    <row r="559" spans="1:30" ht="15.75">
      <c r="A559" s="65">
        <v>18</v>
      </c>
      <c r="B559" s="82"/>
      <c r="C559" s="83">
        <f t="shared" si="50"/>
      </c>
      <c r="D559" s="84"/>
      <c r="E559" s="85"/>
      <c r="F559" s="65"/>
      <c r="G559" s="65"/>
      <c r="H559" s="65"/>
      <c r="I559" s="65"/>
      <c r="J559" s="65"/>
      <c r="K559" s="87"/>
      <c r="L559" s="55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8" t="s">
        <v>19</v>
      </c>
      <c r="AC559" s="89" t="str">
        <f t="shared" si="51"/>
        <v>A</v>
      </c>
      <c r="AD559" s="117" t="e">
        <f>VLOOKUP(J559,#REF!,2,0)</f>
        <v>#REF!</v>
      </c>
    </row>
    <row r="560" spans="1:30" ht="15.75">
      <c r="A560" s="65">
        <v>19</v>
      </c>
      <c r="B560" s="82"/>
      <c r="C560" s="83">
        <f t="shared" si="50"/>
      </c>
      <c r="D560" s="84"/>
      <c r="E560" s="85"/>
      <c r="F560" s="65"/>
      <c r="G560" s="65"/>
      <c r="H560" s="65"/>
      <c r="I560" s="65"/>
      <c r="J560" s="65"/>
      <c r="K560" s="87"/>
      <c r="L560" s="55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8" t="s">
        <v>19</v>
      </c>
      <c r="AC560" s="89" t="str">
        <f t="shared" si="51"/>
        <v>A</v>
      </c>
      <c r="AD560" s="117" t="e">
        <f>VLOOKUP(J560,#REF!,2,0)</f>
        <v>#REF!</v>
      </c>
    </row>
    <row r="561" spans="1:30" ht="15.75">
      <c r="A561" s="65">
        <v>20</v>
      </c>
      <c r="B561" s="82"/>
      <c r="C561" s="83">
        <f t="shared" si="50"/>
      </c>
      <c r="D561" s="84"/>
      <c r="E561" s="85"/>
      <c r="F561" s="65"/>
      <c r="G561" s="65"/>
      <c r="H561" s="65"/>
      <c r="I561" s="65"/>
      <c r="J561" s="65"/>
      <c r="K561" s="87"/>
      <c r="L561" s="55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8" t="s">
        <v>19</v>
      </c>
      <c r="AC561" s="89" t="str">
        <f t="shared" si="51"/>
        <v>A</v>
      </c>
      <c r="AD561" s="117" t="e">
        <f>VLOOKUP(J561,#REF!,2,0)</f>
        <v>#REF!</v>
      </c>
    </row>
    <row r="562" spans="1:30" ht="15.75">
      <c r="A562" s="65">
        <v>21</v>
      </c>
      <c r="B562" s="82"/>
      <c r="C562" s="83">
        <f t="shared" si="50"/>
      </c>
      <c r="D562" s="84"/>
      <c r="E562" s="85"/>
      <c r="F562" s="65"/>
      <c r="G562" s="65"/>
      <c r="H562" s="65"/>
      <c r="I562" s="65"/>
      <c r="J562" s="65"/>
      <c r="K562" s="87"/>
      <c r="L562" s="55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8" t="s">
        <v>19</v>
      </c>
      <c r="AC562" s="89" t="str">
        <f t="shared" si="51"/>
        <v>A</v>
      </c>
      <c r="AD562" s="117" t="e">
        <f>VLOOKUP(J562,#REF!,2,0)</f>
        <v>#REF!</v>
      </c>
    </row>
    <row r="563" spans="1:30" ht="15.75">
      <c r="A563" s="65">
        <v>22</v>
      </c>
      <c r="B563" s="82"/>
      <c r="C563" s="83">
        <f t="shared" si="50"/>
      </c>
      <c r="D563" s="84"/>
      <c r="E563" s="85"/>
      <c r="F563" s="65"/>
      <c r="G563" s="65"/>
      <c r="H563" s="65"/>
      <c r="I563" s="65"/>
      <c r="J563" s="65"/>
      <c r="K563" s="87"/>
      <c r="L563" s="55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8" t="s">
        <v>19</v>
      </c>
      <c r="AC563" s="89" t="str">
        <f t="shared" si="51"/>
        <v>A</v>
      </c>
      <c r="AD563" s="117" t="e">
        <f>VLOOKUP(J563,#REF!,2,0)</f>
        <v>#REF!</v>
      </c>
    </row>
    <row r="564" spans="1:30" ht="15.75">
      <c r="A564" s="65">
        <v>23</v>
      </c>
      <c r="B564" s="82"/>
      <c r="C564" s="83">
        <f t="shared" si="50"/>
      </c>
      <c r="D564" s="84"/>
      <c r="E564" s="85"/>
      <c r="F564" s="65"/>
      <c r="G564" s="65"/>
      <c r="H564" s="65"/>
      <c r="I564" s="65"/>
      <c r="J564" s="65"/>
      <c r="K564" s="87"/>
      <c r="L564" s="55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8" t="s">
        <v>19</v>
      </c>
      <c r="AC564" s="89" t="str">
        <f t="shared" si="51"/>
        <v>A</v>
      </c>
      <c r="AD564" s="117" t="e">
        <f>VLOOKUP(J564,#REF!,2,0)</f>
        <v>#REF!</v>
      </c>
    </row>
    <row r="565" spans="1:30" ht="15.75">
      <c r="A565" s="65">
        <v>24</v>
      </c>
      <c r="B565" s="82"/>
      <c r="C565" s="83">
        <f t="shared" si="50"/>
      </c>
      <c r="D565" s="84"/>
      <c r="E565" s="85"/>
      <c r="F565" s="65"/>
      <c r="G565" s="65"/>
      <c r="H565" s="65"/>
      <c r="I565" s="65"/>
      <c r="J565" s="65"/>
      <c r="K565" s="87"/>
      <c r="L565" s="55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8" t="s">
        <v>19</v>
      </c>
      <c r="AC565" s="89" t="str">
        <f t="shared" si="51"/>
        <v>A</v>
      </c>
      <c r="AD565" s="117" t="e">
        <f>VLOOKUP(J565,#REF!,2,0)</f>
        <v>#REF!</v>
      </c>
    </row>
    <row r="566" spans="1:30" ht="15.75">
      <c r="A566" s="65">
        <v>25</v>
      </c>
      <c r="B566" s="82"/>
      <c r="C566" s="83">
        <f t="shared" si="50"/>
      </c>
      <c r="D566" s="84"/>
      <c r="E566" s="85"/>
      <c r="F566" s="65"/>
      <c r="G566" s="65"/>
      <c r="H566" s="65"/>
      <c r="I566" s="65"/>
      <c r="J566" s="65"/>
      <c r="K566" s="87"/>
      <c r="L566" s="55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8" t="s">
        <v>19</v>
      </c>
      <c r="AC566" s="89" t="str">
        <f t="shared" si="51"/>
        <v>A</v>
      </c>
      <c r="AD566" s="117" t="e">
        <f>VLOOKUP(J566,#REF!,2,0)</f>
        <v>#REF!</v>
      </c>
    </row>
    <row r="567" spans="5:30" ht="21" customHeight="1">
      <c r="E567" s="93">
        <f>COUNT(E542:E565,E566:E566)</f>
        <v>0</v>
      </c>
      <c r="F567" s="93">
        <f>COUNT(F542:F565,F566:F566)</f>
        <v>0</v>
      </c>
      <c r="G567" s="93">
        <f>COUNTIF($K542:$K565:$K566:$K566,"I")</f>
        <v>0</v>
      </c>
      <c r="H567" s="93">
        <f>COUNTIF($K542:$K565:$K566:$K566,"II")</f>
        <v>0</v>
      </c>
      <c r="I567" s="93">
        <f>COUNTIF($K542:$K565:$K566:$K566,"III")</f>
        <v>0</v>
      </c>
      <c r="J567" s="93">
        <f>COUNTIF($K542:$K565:$K566:$K566,"IV")</f>
        <v>0</v>
      </c>
      <c r="K567" s="93">
        <f>COUNTIF($K542:$K565:$K566:$K566,"V")</f>
        <v>0</v>
      </c>
      <c r="L567" s="93"/>
      <c r="M567" s="94">
        <f aca="true" t="shared" si="52" ref="M567:AA567">COUNTA(M542:M565,M566:M566)</f>
        <v>0</v>
      </c>
      <c r="N567" s="94">
        <f t="shared" si="52"/>
        <v>0</v>
      </c>
      <c r="O567" s="94">
        <f t="shared" si="52"/>
        <v>0</v>
      </c>
      <c r="P567" s="94">
        <f t="shared" si="52"/>
        <v>0</v>
      </c>
      <c r="Q567" s="94">
        <f t="shared" si="52"/>
        <v>0</v>
      </c>
      <c r="R567" s="94">
        <f t="shared" si="52"/>
        <v>0</v>
      </c>
      <c r="S567" s="94">
        <f t="shared" si="52"/>
        <v>0</v>
      </c>
      <c r="T567" s="94">
        <f t="shared" si="52"/>
        <v>0</v>
      </c>
      <c r="U567" s="94">
        <f t="shared" si="52"/>
        <v>0</v>
      </c>
      <c r="V567" s="94">
        <f t="shared" si="52"/>
        <v>0</v>
      </c>
      <c r="W567" s="94">
        <f t="shared" si="52"/>
        <v>0</v>
      </c>
      <c r="X567" s="94">
        <f t="shared" si="52"/>
        <v>0</v>
      </c>
      <c r="Y567" s="94">
        <f t="shared" si="52"/>
        <v>0</v>
      </c>
      <c r="Z567" s="94">
        <f t="shared" si="52"/>
        <v>0</v>
      </c>
      <c r="AA567" s="94">
        <f t="shared" si="52"/>
        <v>0</v>
      </c>
      <c r="AB567" s="94">
        <f>COUNTIF($AC542:AC565:$AC566:AC566,"A")</f>
        <v>25</v>
      </c>
      <c r="AC567" s="87" t="str">
        <f t="shared" si="51"/>
        <v>A</v>
      </c>
      <c r="AD567" s="116" t="e">
        <f>VLOOKUP(J567,#REF!,2,0)</f>
        <v>#REF!</v>
      </c>
    </row>
    <row r="570" spans="1:3" ht="15.75" customHeight="1">
      <c r="A570" s="144" t="s">
        <v>119</v>
      </c>
      <c r="B570" s="144"/>
      <c r="C570" s="53"/>
    </row>
    <row r="571" spans="1:30" ht="15.75" customHeight="1">
      <c r="A571" s="136" t="s">
        <v>3</v>
      </c>
      <c r="B571" s="62"/>
      <c r="C571" s="139" t="s">
        <v>4</v>
      </c>
      <c r="D571" s="140"/>
      <c r="E571" s="141" t="s">
        <v>5</v>
      </c>
      <c r="F571" s="142"/>
      <c r="G571" s="64"/>
      <c r="H571" s="160" t="s">
        <v>6</v>
      </c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  <c r="AA571" s="141"/>
      <c r="AB571" s="149" t="s">
        <v>7</v>
      </c>
      <c r="AC571" s="149"/>
      <c r="AD571" s="149"/>
    </row>
    <row r="572" spans="1:30" ht="18" customHeight="1">
      <c r="A572" s="137"/>
      <c r="B572" s="66"/>
      <c r="C572" s="139"/>
      <c r="D572" s="140"/>
      <c r="E572" s="150" t="s">
        <v>8</v>
      </c>
      <c r="F572" s="142" t="s">
        <v>9</v>
      </c>
      <c r="G572" s="64"/>
      <c r="H572" s="155" t="s">
        <v>21</v>
      </c>
      <c r="I572" s="162"/>
      <c r="J572" s="162"/>
      <c r="K572" s="162"/>
      <c r="L572" s="150"/>
      <c r="M572" s="143" t="s">
        <v>11</v>
      </c>
      <c r="N572" s="68"/>
      <c r="O572" s="68"/>
      <c r="P572" s="156" t="s">
        <v>18</v>
      </c>
      <c r="Q572" s="146" t="s">
        <v>10</v>
      </c>
      <c r="R572" s="68"/>
      <c r="S572" s="70"/>
      <c r="T572" s="148" t="s">
        <v>13</v>
      </c>
      <c r="U572" s="148" t="s">
        <v>103</v>
      </c>
      <c r="V572" s="148" t="s">
        <v>104</v>
      </c>
      <c r="W572" s="151" t="s">
        <v>42</v>
      </c>
      <c r="X572" s="151" t="s">
        <v>105</v>
      </c>
      <c r="Y572" s="148" t="s">
        <v>106</v>
      </c>
      <c r="Z572" s="151" t="s">
        <v>107</v>
      </c>
      <c r="AA572" s="158" t="s">
        <v>108</v>
      </c>
      <c r="AB572" s="153" t="s">
        <v>14</v>
      </c>
      <c r="AC572" s="154"/>
      <c r="AD572" s="155" t="s">
        <v>12</v>
      </c>
    </row>
    <row r="573" spans="1:30" ht="45" customHeight="1">
      <c r="A573" s="138"/>
      <c r="B573" s="71"/>
      <c r="C573" s="139"/>
      <c r="D573" s="140"/>
      <c r="E573" s="150"/>
      <c r="F573" s="142"/>
      <c r="G573" s="64" t="s">
        <v>32</v>
      </c>
      <c r="H573" s="69" t="s">
        <v>114</v>
      </c>
      <c r="I573" s="69" t="s">
        <v>115</v>
      </c>
      <c r="J573" s="64" t="s">
        <v>23</v>
      </c>
      <c r="K573" s="72" t="s">
        <v>116</v>
      </c>
      <c r="L573" s="64" t="s">
        <v>117</v>
      </c>
      <c r="M573" s="142"/>
      <c r="N573" s="69" t="s">
        <v>94</v>
      </c>
      <c r="O573" s="64" t="s">
        <v>93</v>
      </c>
      <c r="P573" s="142"/>
      <c r="Q573" s="147"/>
      <c r="R573" s="69" t="s">
        <v>92</v>
      </c>
      <c r="S573" s="73" t="s">
        <v>93</v>
      </c>
      <c r="T573" s="142"/>
      <c r="U573" s="142"/>
      <c r="V573" s="142"/>
      <c r="W573" s="152"/>
      <c r="X573" s="152"/>
      <c r="Y573" s="142"/>
      <c r="Z573" s="157"/>
      <c r="AA573" s="159"/>
      <c r="AB573" s="153"/>
      <c r="AC573" s="154"/>
      <c r="AD573" s="155"/>
    </row>
    <row r="574" spans="1:30" ht="15.75">
      <c r="A574" s="74">
        <v>1</v>
      </c>
      <c r="B574" s="75"/>
      <c r="C574" s="83">
        <f aca="true" t="shared" si="53" ref="C574:C608">PROPER(B574)</f>
      </c>
      <c r="D574" s="77"/>
      <c r="E574" s="78"/>
      <c r="F574" s="74"/>
      <c r="G574" s="74"/>
      <c r="H574" s="74"/>
      <c r="I574" s="74"/>
      <c r="J574" s="74"/>
      <c r="K574" s="79"/>
      <c r="L574" s="55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80" t="s">
        <v>19</v>
      </c>
      <c r="AC574" s="89" t="str">
        <f aca="true" t="shared" si="54" ref="AC574:AC609">IF(OR(K574="V",M574="III",P574="III",Q574="III",T574="III",U574="III",V574="III",W574="III",X574="III",Y574="III",Z574="III",AA574="III"),"C",(IF(OR(K574="IV",M574="II",P574="II",Q574="II",T574="II",U574="II",V574="II",W574="II",X574="II",Y574="II",Z574="II",AA574="II"),"B","A")))</f>
        <v>A</v>
      </c>
      <c r="AD574" s="117" t="e">
        <f>VLOOKUP(J574,#REF!,2,0)</f>
        <v>#REF!</v>
      </c>
    </row>
    <row r="575" spans="1:30" ht="15.75">
      <c r="A575" s="65">
        <v>2</v>
      </c>
      <c r="B575" s="82"/>
      <c r="C575" s="83">
        <f t="shared" si="53"/>
      </c>
      <c r="D575" s="84"/>
      <c r="E575" s="78"/>
      <c r="F575" s="65"/>
      <c r="G575" s="65"/>
      <c r="H575" s="65"/>
      <c r="I575" s="65"/>
      <c r="J575" s="65"/>
      <c r="K575" s="87"/>
      <c r="L575" s="55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8" t="s">
        <v>19</v>
      </c>
      <c r="AC575" s="89" t="str">
        <f t="shared" si="54"/>
        <v>A</v>
      </c>
      <c r="AD575" s="117" t="e">
        <f>VLOOKUP(J575,#REF!,2,0)</f>
        <v>#REF!</v>
      </c>
    </row>
    <row r="576" spans="1:30" ht="15.75">
      <c r="A576" s="65">
        <v>3</v>
      </c>
      <c r="B576" s="82"/>
      <c r="C576" s="83">
        <f t="shared" si="53"/>
      </c>
      <c r="D576" s="84"/>
      <c r="E576" s="78"/>
      <c r="F576" s="65"/>
      <c r="G576" s="65"/>
      <c r="H576" s="65"/>
      <c r="I576" s="65"/>
      <c r="J576" s="65"/>
      <c r="K576" s="87"/>
      <c r="L576" s="55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8" t="s">
        <v>19</v>
      </c>
      <c r="AC576" s="89" t="str">
        <f t="shared" si="54"/>
        <v>A</v>
      </c>
      <c r="AD576" s="117" t="e">
        <f>VLOOKUP(J576,#REF!,2,0)</f>
        <v>#REF!</v>
      </c>
    </row>
    <row r="577" spans="1:30" ht="15.75">
      <c r="A577" s="65">
        <v>4</v>
      </c>
      <c r="B577" s="82"/>
      <c r="C577" s="83">
        <f t="shared" si="53"/>
      </c>
      <c r="D577" s="84"/>
      <c r="E577" s="78"/>
      <c r="F577" s="65"/>
      <c r="G577" s="65"/>
      <c r="H577" s="65"/>
      <c r="I577" s="65"/>
      <c r="J577" s="65"/>
      <c r="K577" s="87"/>
      <c r="L577" s="55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8" t="s">
        <v>19</v>
      </c>
      <c r="AC577" s="89" t="str">
        <f t="shared" si="54"/>
        <v>A</v>
      </c>
      <c r="AD577" s="117" t="e">
        <f>VLOOKUP(J577,#REF!,2,0)</f>
        <v>#REF!</v>
      </c>
    </row>
    <row r="578" spans="1:30" ht="15.75">
      <c r="A578" s="65">
        <v>5</v>
      </c>
      <c r="B578" s="82"/>
      <c r="C578" s="83">
        <f t="shared" si="53"/>
      </c>
      <c r="D578" s="84"/>
      <c r="E578" s="78"/>
      <c r="F578" s="65"/>
      <c r="G578" s="65"/>
      <c r="H578" s="65"/>
      <c r="I578" s="65"/>
      <c r="J578" s="65"/>
      <c r="K578" s="87"/>
      <c r="L578" s="55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8" t="s">
        <v>19</v>
      </c>
      <c r="AC578" s="89" t="str">
        <f t="shared" si="54"/>
        <v>A</v>
      </c>
      <c r="AD578" s="117" t="e">
        <f>VLOOKUP(J578,#REF!,2,0)</f>
        <v>#REF!</v>
      </c>
    </row>
    <row r="579" spans="1:30" ht="15.75">
      <c r="A579" s="65">
        <v>6</v>
      </c>
      <c r="B579" s="82"/>
      <c r="C579" s="83">
        <f t="shared" si="53"/>
      </c>
      <c r="D579" s="84"/>
      <c r="E579" s="78"/>
      <c r="F579" s="65"/>
      <c r="G579" s="65"/>
      <c r="H579" s="65"/>
      <c r="I579" s="65"/>
      <c r="J579" s="65"/>
      <c r="K579" s="87"/>
      <c r="L579" s="55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8" t="s">
        <v>19</v>
      </c>
      <c r="AC579" s="89" t="str">
        <f t="shared" si="54"/>
        <v>A</v>
      </c>
      <c r="AD579" s="117" t="e">
        <f>VLOOKUP(J579,#REF!,2,0)</f>
        <v>#REF!</v>
      </c>
    </row>
    <row r="580" spans="1:30" ht="15.75">
      <c r="A580" s="65">
        <v>7</v>
      </c>
      <c r="B580" s="82"/>
      <c r="C580" s="83">
        <f t="shared" si="53"/>
      </c>
      <c r="D580" s="84"/>
      <c r="E580" s="78"/>
      <c r="F580" s="65"/>
      <c r="G580" s="65"/>
      <c r="H580" s="65"/>
      <c r="I580" s="65"/>
      <c r="J580" s="65"/>
      <c r="K580" s="87"/>
      <c r="L580" s="55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8" t="s">
        <v>19</v>
      </c>
      <c r="AC580" s="89" t="str">
        <f t="shared" si="54"/>
        <v>A</v>
      </c>
      <c r="AD580" s="117" t="e">
        <f>VLOOKUP(J580,#REF!,2,0)</f>
        <v>#REF!</v>
      </c>
    </row>
    <row r="581" spans="1:30" ht="18" customHeight="1">
      <c r="A581" s="65">
        <v>8</v>
      </c>
      <c r="B581" s="82"/>
      <c r="C581" s="83">
        <f t="shared" si="53"/>
      </c>
      <c r="D581" s="84"/>
      <c r="E581" s="78"/>
      <c r="F581" s="65"/>
      <c r="G581" s="65"/>
      <c r="H581" s="65"/>
      <c r="I581" s="65"/>
      <c r="J581" s="65"/>
      <c r="K581" s="87"/>
      <c r="L581" s="55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8" t="s">
        <v>19</v>
      </c>
      <c r="AC581" s="89" t="str">
        <f t="shared" si="54"/>
        <v>A</v>
      </c>
      <c r="AD581" s="117" t="e">
        <f>VLOOKUP(J581,#REF!,2,0)</f>
        <v>#REF!</v>
      </c>
    </row>
    <row r="582" spans="1:30" ht="15.75" customHeight="1">
      <c r="A582" s="65">
        <v>9</v>
      </c>
      <c r="B582" s="82"/>
      <c r="C582" s="83">
        <f t="shared" si="53"/>
      </c>
      <c r="D582" s="84"/>
      <c r="E582" s="78"/>
      <c r="F582" s="65"/>
      <c r="G582" s="65"/>
      <c r="H582" s="65"/>
      <c r="I582" s="65"/>
      <c r="J582" s="65"/>
      <c r="K582" s="87"/>
      <c r="L582" s="55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8" t="s">
        <v>19</v>
      </c>
      <c r="AC582" s="89" t="str">
        <f t="shared" si="54"/>
        <v>A</v>
      </c>
      <c r="AD582" s="117" t="e">
        <f>VLOOKUP(J582,#REF!,2,0)</f>
        <v>#REF!</v>
      </c>
    </row>
    <row r="583" spans="1:30" ht="15.75">
      <c r="A583" s="65">
        <v>10</v>
      </c>
      <c r="B583" s="82"/>
      <c r="C583" s="83">
        <f t="shared" si="53"/>
      </c>
      <c r="D583" s="84"/>
      <c r="E583" s="78"/>
      <c r="F583" s="65"/>
      <c r="G583" s="65"/>
      <c r="H583" s="65"/>
      <c r="I583" s="65"/>
      <c r="J583" s="65"/>
      <c r="K583" s="87"/>
      <c r="L583" s="55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8" t="s">
        <v>19</v>
      </c>
      <c r="AC583" s="89" t="str">
        <f t="shared" si="54"/>
        <v>A</v>
      </c>
      <c r="AD583" s="117" t="e">
        <f>VLOOKUP(J583,#REF!,2,0)</f>
        <v>#REF!</v>
      </c>
    </row>
    <row r="584" spans="1:30" ht="15.75">
      <c r="A584" s="65">
        <v>11</v>
      </c>
      <c r="B584" s="82"/>
      <c r="C584" s="83">
        <f t="shared" si="53"/>
      </c>
      <c r="D584" s="84"/>
      <c r="E584" s="78"/>
      <c r="F584" s="65"/>
      <c r="G584" s="65"/>
      <c r="H584" s="65"/>
      <c r="I584" s="65"/>
      <c r="J584" s="65"/>
      <c r="K584" s="87"/>
      <c r="L584" s="55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8" t="s">
        <v>19</v>
      </c>
      <c r="AC584" s="89" t="str">
        <f t="shared" si="54"/>
        <v>A</v>
      </c>
      <c r="AD584" s="117" t="e">
        <f>VLOOKUP(J584,#REF!,2,0)</f>
        <v>#REF!</v>
      </c>
    </row>
    <row r="585" spans="1:30" ht="15.75">
      <c r="A585" s="65">
        <v>12</v>
      </c>
      <c r="B585" s="82"/>
      <c r="C585" s="83">
        <f t="shared" si="53"/>
      </c>
      <c r="D585" s="84"/>
      <c r="E585" s="78"/>
      <c r="F585" s="65"/>
      <c r="G585" s="65"/>
      <c r="H585" s="65"/>
      <c r="I585" s="65"/>
      <c r="J585" s="65"/>
      <c r="K585" s="87"/>
      <c r="L585" s="55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8" t="s">
        <v>19</v>
      </c>
      <c r="AC585" s="89" t="str">
        <f t="shared" si="54"/>
        <v>A</v>
      </c>
      <c r="AD585" s="117" t="e">
        <f>VLOOKUP(J585,#REF!,2,0)</f>
        <v>#REF!</v>
      </c>
    </row>
    <row r="586" spans="1:30" ht="15.75">
      <c r="A586" s="65">
        <v>13</v>
      </c>
      <c r="B586" s="82"/>
      <c r="C586" s="83">
        <f t="shared" si="53"/>
      </c>
      <c r="D586" s="84"/>
      <c r="E586" s="78"/>
      <c r="F586" s="65"/>
      <c r="G586" s="65"/>
      <c r="H586" s="65"/>
      <c r="I586" s="65"/>
      <c r="J586" s="65"/>
      <c r="K586" s="87"/>
      <c r="L586" s="55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8" t="s">
        <v>19</v>
      </c>
      <c r="AC586" s="89" t="str">
        <f t="shared" si="54"/>
        <v>A</v>
      </c>
      <c r="AD586" s="117" t="e">
        <f>VLOOKUP(J586,#REF!,2,0)</f>
        <v>#REF!</v>
      </c>
    </row>
    <row r="587" spans="1:30" ht="15.75">
      <c r="A587" s="65">
        <v>14</v>
      </c>
      <c r="B587" s="82"/>
      <c r="C587" s="83">
        <f t="shared" si="53"/>
      </c>
      <c r="D587" s="84"/>
      <c r="E587" s="78"/>
      <c r="F587" s="65"/>
      <c r="G587" s="65"/>
      <c r="H587" s="65"/>
      <c r="I587" s="65"/>
      <c r="J587" s="65"/>
      <c r="K587" s="87"/>
      <c r="L587" s="55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8" t="s">
        <v>19</v>
      </c>
      <c r="AC587" s="89" t="str">
        <f t="shared" si="54"/>
        <v>A</v>
      </c>
      <c r="AD587" s="117" t="e">
        <f>VLOOKUP(J587,#REF!,2,0)</f>
        <v>#REF!</v>
      </c>
    </row>
    <row r="588" spans="1:30" ht="15.75">
      <c r="A588" s="65">
        <v>15</v>
      </c>
      <c r="B588" s="82"/>
      <c r="C588" s="83">
        <f t="shared" si="53"/>
      </c>
      <c r="D588" s="84"/>
      <c r="E588" s="78"/>
      <c r="F588" s="65"/>
      <c r="G588" s="65"/>
      <c r="H588" s="65"/>
      <c r="I588" s="65"/>
      <c r="J588" s="65"/>
      <c r="K588" s="87"/>
      <c r="L588" s="55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8" t="s">
        <v>19</v>
      </c>
      <c r="AC588" s="89" t="str">
        <f t="shared" si="54"/>
        <v>A</v>
      </c>
      <c r="AD588" s="117" t="e">
        <f>VLOOKUP(J588,#REF!,2,0)</f>
        <v>#REF!</v>
      </c>
    </row>
    <row r="589" spans="1:30" ht="15.75">
      <c r="A589" s="65">
        <v>16</v>
      </c>
      <c r="B589" s="82"/>
      <c r="C589" s="83">
        <f t="shared" si="53"/>
      </c>
      <c r="D589" s="84"/>
      <c r="E589" s="78"/>
      <c r="F589" s="65"/>
      <c r="G589" s="65"/>
      <c r="H589" s="65"/>
      <c r="I589" s="65"/>
      <c r="J589" s="65"/>
      <c r="K589" s="87"/>
      <c r="L589" s="55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8" t="s">
        <v>19</v>
      </c>
      <c r="AC589" s="89" t="str">
        <f t="shared" si="54"/>
        <v>A</v>
      </c>
      <c r="AD589" s="117" t="e">
        <f>VLOOKUP(J589,#REF!,2,0)</f>
        <v>#REF!</v>
      </c>
    </row>
    <row r="590" spans="1:30" ht="15.75">
      <c r="A590" s="65">
        <v>17</v>
      </c>
      <c r="B590" s="82"/>
      <c r="C590" s="83">
        <f t="shared" si="53"/>
      </c>
      <c r="D590" s="84"/>
      <c r="E590" s="78"/>
      <c r="F590" s="65"/>
      <c r="G590" s="65"/>
      <c r="H590" s="65"/>
      <c r="I590" s="65"/>
      <c r="J590" s="65"/>
      <c r="K590" s="87"/>
      <c r="L590" s="55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8" t="s">
        <v>19</v>
      </c>
      <c r="AC590" s="89" t="str">
        <f t="shared" si="54"/>
        <v>A</v>
      </c>
      <c r="AD590" s="117" t="e">
        <f>VLOOKUP(J590,#REF!,2,0)</f>
        <v>#REF!</v>
      </c>
    </row>
    <row r="591" spans="1:30" ht="15.75">
      <c r="A591" s="65">
        <v>18</v>
      </c>
      <c r="B591" s="82"/>
      <c r="C591" s="83">
        <f t="shared" si="53"/>
      </c>
      <c r="D591" s="84"/>
      <c r="E591" s="78"/>
      <c r="F591" s="65"/>
      <c r="G591" s="65"/>
      <c r="H591" s="65"/>
      <c r="I591" s="65"/>
      <c r="J591" s="65"/>
      <c r="K591" s="87"/>
      <c r="L591" s="55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8" t="s">
        <v>19</v>
      </c>
      <c r="AC591" s="89" t="str">
        <f t="shared" si="54"/>
        <v>A</v>
      </c>
      <c r="AD591" s="117" t="e">
        <f>VLOOKUP(J591,#REF!,2,0)</f>
        <v>#REF!</v>
      </c>
    </row>
    <row r="592" spans="1:30" ht="15.75">
      <c r="A592" s="65">
        <v>19</v>
      </c>
      <c r="B592" s="82"/>
      <c r="C592" s="83">
        <f t="shared" si="53"/>
      </c>
      <c r="D592" s="84"/>
      <c r="E592" s="78"/>
      <c r="F592" s="65"/>
      <c r="G592" s="65"/>
      <c r="H592" s="65"/>
      <c r="I592" s="65"/>
      <c r="J592" s="65"/>
      <c r="K592" s="87"/>
      <c r="L592" s="55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8" t="s">
        <v>19</v>
      </c>
      <c r="AC592" s="89" t="str">
        <f t="shared" si="54"/>
        <v>A</v>
      </c>
      <c r="AD592" s="117" t="e">
        <f>VLOOKUP(J592,#REF!,2,0)</f>
        <v>#REF!</v>
      </c>
    </row>
    <row r="593" spans="1:30" ht="15.75">
      <c r="A593" s="65">
        <v>20</v>
      </c>
      <c r="B593" s="82"/>
      <c r="C593" s="83">
        <f t="shared" si="53"/>
      </c>
      <c r="D593" s="84"/>
      <c r="E593" s="78"/>
      <c r="F593" s="65"/>
      <c r="G593" s="65"/>
      <c r="H593" s="65"/>
      <c r="I593" s="65"/>
      <c r="J593" s="65"/>
      <c r="K593" s="87"/>
      <c r="L593" s="55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8" t="s">
        <v>19</v>
      </c>
      <c r="AC593" s="89" t="str">
        <f t="shared" si="54"/>
        <v>A</v>
      </c>
      <c r="AD593" s="117" t="e">
        <f>VLOOKUP(J593,#REF!,2,0)</f>
        <v>#REF!</v>
      </c>
    </row>
    <row r="594" spans="1:30" ht="15.75">
      <c r="A594" s="65">
        <v>21</v>
      </c>
      <c r="B594" s="82"/>
      <c r="C594" s="83">
        <f t="shared" si="53"/>
      </c>
      <c r="D594" s="84"/>
      <c r="E594" s="78"/>
      <c r="F594" s="65"/>
      <c r="G594" s="65"/>
      <c r="H594" s="65"/>
      <c r="I594" s="65"/>
      <c r="J594" s="65"/>
      <c r="K594" s="87"/>
      <c r="L594" s="55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8" t="s">
        <v>19</v>
      </c>
      <c r="AC594" s="89" t="str">
        <f t="shared" si="54"/>
        <v>A</v>
      </c>
      <c r="AD594" s="117" t="e">
        <f>VLOOKUP(J594,#REF!,2,0)</f>
        <v>#REF!</v>
      </c>
    </row>
    <row r="595" spans="1:30" ht="15.75">
      <c r="A595" s="65">
        <v>22</v>
      </c>
      <c r="B595" s="82"/>
      <c r="C595" s="83">
        <f t="shared" si="53"/>
      </c>
      <c r="D595" s="84"/>
      <c r="E595" s="78"/>
      <c r="F595" s="65"/>
      <c r="G595" s="65"/>
      <c r="H595" s="65"/>
      <c r="I595" s="65"/>
      <c r="J595" s="65"/>
      <c r="K595" s="87"/>
      <c r="L595" s="55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8" t="s">
        <v>19</v>
      </c>
      <c r="AC595" s="89" t="str">
        <f t="shared" si="54"/>
        <v>A</v>
      </c>
      <c r="AD595" s="117" t="e">
        <f>VLOOKUP(J595,#REF!,2,0)</f>
        <v>#REF!</v>
      </c>
    </row>
    <row r="596" spans="1:30" ht="15.75">
      <c r="A596" s="65">
        <v>23</v>
      </c>
      <c r="B596" s="82"/>
      <c r="C596" s="83">
        <f t="shared" si="53"/>
      </c>
      <c r="D596" s="84"/>
      <c r="E596" s="78"/>
      <c r="F596" s="65"/>
      <c r="G596" s="65"/>
      <c r="H596" s="65"/>
      <c r="I596" s="65"/>
      <c r="J596" s="65"/>
      <c r="K596" s="87"/>
      <c r="L596" s="55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8" t="s">
        <v>19</v>
      </c>
      <c r="AC596" s="89" t="str">
        <f t="shared" si="54"/>
        <v>A</v>
      </c>
      <c r="AD596" s="117" t="e">
        <f>VLOOKUP(J596,#REF!,2,0)</f>
        <v>#REF!</v>
      </c>
    </row>
    <row r="597" spans="1:30" ht="15.75">
      <c r="A597" s="65">
        <v>24</v>
      </c>
      <c r="B597" s="82"/>
      <c r="C597" s="83">
        <f t="shared" si="53"/>
      </c>
      <c r="D597" s="84"/>
      <c r="E597" s="78"/>
      <c r="F597" s="65"/>
      <c r="G597" s="65"/>
      <c r="H597" s="65"/>
      <c r="I597" s="65"/>
      <c r="J597" s="65"/>
      <c r="K597" s="87"/>
      <c r="L597" s="55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8" t="s">
        <v>19</v>
      </c>
      <c r="AC597" s="89" t="str">
        <f t="shared" si="54"/>
        <v>A</v>
      </c>
      <c r="AD597" s="117" t="e">
        <f>VLOOKUP(J597,#REF!,2,0)</f>
        <v>#REF!</v>
      </c>
    </row>
    <row r="598" spans="1:30" ht="15.75">
      <c r="A598" s="65">
        <v>25</v>
      </c>
      <c r="B598" s="82"/>
      <c r="C598" s="83">
        <f t="shared" si="53"/>
      </c>
      <c r="D598" s="84"/>
      <c r="E598" s="85"/>
      <c r="F598" s="65"/>
      <c r="G598" s="65"/>
      <c r="H598" s="65"/>
      <c r="I598" s="65"/>
      <c r="J598" s="65"/>
      <c r="K598" s="87"/>
      <c r="L598" s="55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8" t="s">
        <v>19</v>
      </c>
      <c r="AC598" s="89" t="str">
        <f t="shared" si="54"/>
        <v>A</v>
      </c>
      <c r="AD598" s="117" t="e">
        <f>VLOOKUP(J598,#REF!,2,0)</f>
        <v>#REF!</v>
      </c>
    </row>
    <row r="599" spans="1:30" ht="15.75">
      <c r="A599" s="65">
        <v>26</v>
      </c>
      <c r="B599" s="82"/>
      <c r="C599" s="83">
        <f t="shared" si="53"/>
      </c>
      <c r="D599" s="84"/>
      <c r="E599" s="85"/>
      <c r="F599" s="65"/>
      <c r="G599" s="65"/>
      <c r="H599" s="65"/>
      <c r="I599" s="65"/>
      <c r="J599" s="65"/>
      <c r="K599" s="87"/>
      <c r="L599" s="55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8" t="s">
        <v>19</v>
      </c>
      <c r="AC599" s="89" t="str">
        <f t="shared" si="54"/>
        <v>A</v>
      </c>
      <c r="AD599" s="117" t="e">
        <f>VLOOKUP(J599,#REF!,2,0)</f>
        <v>#REF!</v>
      </c>
    </row>
    <row r="600" spans="1:30" ht="15.75">
      <c r="A600" s="65">
        <v>27</v>
      </c>
      <c r="B600" s="82"/>
      <c r="C600" s="83">
        <f t="shared" si="53"/>
      </c>
      <c r="D600" s="84"/>
      <c r="E600" s="85"/>
      <c r="F600" s="65"/>
      <c r="G600" s="65"/>
      <c r="H600" s="65"/>
      <c r="I600" s="65"/>
      <c r="J600" s="65"/>
      <c r="K600" s="87"/>
      <c r="L600" s="55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8" t="s">
        <v>19</v>
      </c>
      <c r="AC600" s="89" t="str">
        <f t="shared" si="54"/>
        <v>A</v>
      </c>
      <c r="AD600" s="117" t="e">
        <f>VLOOKUP(J600,#REF!,2,0)</f>
        <v>#REF!</v>
      </c>
    </row>
    <row r="601" spans="1:30" ht="15.75">
      <c r="A601" s="65">
        <v>28</v>
      </c>
      <c r="B601" s="82"/>
      <c r="C601" s="83">
        <f t="shared" si="53"/>
      </c>
      <c r="D601" s="84"/>
      <c r="E601" s="85"/>
      <c r="F601" s="65"/>
      <c r="G601" s="65"/>
      <c r="H601" s="65"/>
      <c r="I601" s="65"/>
      <c r="J601" s="65"/>
      <c r="K601" s="87"/>
      <c r="L601" s="55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8" t="s">
        <v>19</v>
      </c>
      <c r="AC601" s="89" t="str">
        <f t="shared" si="54"/>
        <v>A</v>
      </c>
      <c r="AD601" s="117" t="e">
        <f>VLOOKUP(J601,#REF!,2,0)</f>
        <v>#REF!</v>
      </c>
    </row>
    <row r="602" spans="1:30" ht="15.75">
      <c r="A602" s="65">
        <v>29</v>
      </c>
      <c r="B602" s="82"/>
      <c r="C602" s="83">
        <f t="shared" si="53"/>
      </c>
      <c r="D602" s="84"/>
      <c r="E602" s="85"/>
      <c r="F602" s="65"/>
      <c r="G602" s="65"/>
      <c r="H602" s="65"/>
      <c r="I602" s="65"/>
      <c r="J602" s="65"/>
      <c r="K602" s="87"/>
      <c r="L602" s="55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8" t="s">
        <v>19</v>
      </c>
      <c r="AC602" s="89" t="str">
        <f t="shared" si="54"/>
        <v>A</v>
      </c>
      <c r="AD602" s="117" t="e">
        <f>VLOOKUP(J602,#REF!,2,0)</f>
        <v>#REF!</v>
      </c>
    </row>
    <row r="603" spans="1:30" ht="15.75">
      <c r="A603" s="65">
        <v>30</v>
      </c>
      <c r="B603" s="82"/>
      <c r="C603" s="83">
        <f t="shared" si="53"/>
      </c>
      <c r="D603" s="84"/>
      <c r="E603" s="85"/>
      <c r="F603" s="65"/>
      <c r="G603" s="65"/>
      <c r="H603" s="65"/>
      <c r="I603" s="65"/>
      <c r="J603" s="65"/>
      <c r="K603" s="87"/>
      <c r="L603" s="55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8" t="s">
        <v>19</v>
      </c>
      <c r="AC603" s="89" t="str">
        <f t="shared" si="54"/>
        <v>A</v>
      </c>
      <c r="AD603" s="117" t="e">
        <f>VLOOKUP(J603,#REF!,2,0)</f>
        <v>#REF!</v>
      </c>
    </row>
    <row r="604" spans="1:30" ht="15.75">
      <c r="A604" s="65">
        <v>31</v>
      </c>
      <c r="B604" s="82"/>
      <c r="C604" s="83">
        <f t="shared" si="53"/>
      </c>
      <c r="D604" s="84"/>
      <c r="E604" s="85"/>
      <c r="F604" s="65"/>
      <c r="G604" s="65"/>
      <c r="H604" s="65"/>
      <c r="I604" s="65"/>
      <c r="J604" s="65"/>
      <c r="K604" s="87"/>
      <c r="L604" s="55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8" t="s">
        <v>19</v>
      </c>
      <c r="AC604" s="89" t="str">
        <f t="shared" si="54"/>
        <v>A</v>
      </c>
      <c r="AD604" s="117" t="e">
        <f>VLOOKUP(J604,#REF!,2,0)</f>
        <v>#REF!</v>
      </c>
    </row>
    <row r="605" spans="1:30" ht="15.75">
      <c r="A605" s="65">
        <v>32</v>
      </c>
      <c r="B605" s="82"/>
      <c r="C605" s="83">
        <f t="shared" si="53"/>
      </c>
      <c r="D605" s="84"/>
      <c r="E605" s="85"/>
      <c r="F605" s="65"/>
      <c r="G605" s="65"/>
      <c r="H605" s="65"/>
      <c r="I605" s="65"/>
      <c r="J605" s="65"/>
      <c r="K605" s="87"/>
      <c r="L605" s="55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8" t="s">
        <v>19</v>
      </c>
      <c r="AC605" s="89" t="str">
        <f t="shared" si="54"/>
        <v>A</v>
      </c>
      <c r="AD605" s="117" t="e">
        <f>VLOOKUP(J605,#REF!,2,0)</f>
        <v>#REF!</v>
      </c>
    </row>
    <row r="606" spans="1:30" ht="15.75">
      <c r="A606" s="65">
        <v>33</v>
      </c>
      <c r="B606" s="82"/>
      <c r="C606" s="83">
        <f t="shared" si="53"/>
      </c>
      <c r="D606" s="84"/>
      <c r="E606" s="85"/>
      <c r="F606" s="65"/>
      <c r="G606" s="65"/>
      <c r="H606" s="65"/>
      <c r="I606" s="65"/>
      <c r="J606" s="65"/>
      <c r="K606" s="87"/>
      <c r="L606" s="55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8" t="s">
        <v>19</v>
      </c>
      <c r="AC606" s="89" t="str">
        <f t="shared" si="54"/>
        <v>A</v>
      </c>
      <c r="AD606" s="117" t="e">
        <f>VLOOKUP(J606,#REF!,2,0)</f>
        <v>#REF!</v>
      </c>
    </row>
    <row r="607" spans="1:30" ht="16.5" customHeight="1">
      <c r="A607" s="65">
        <v>34</v>
      </c>
      <c r="B607" s="82"/>
      <c r="C607" s="83">
        <f t="shared" si="53"/>
      </c>
      <c r="D607" s="84"/>
      <c r="E607" s="85"/>
      <c r="F607" s="65"/>
      <c r="G607" s="65"/>
      <c r="H607" s="65"/>
      <c r="I607" s="65"/>
      <c r="J607" s="65"/>
      <c r="K607" s="87"/>
      <c r="L607" s="55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8" t="s">
        <v>19</v>
      </c>
      <c r="AC607" s="89" t="str">
        <f t="shared" si="54"/>
        <v>A</v>
      </c>
      <c r="AD607" s="117" t="e">
        <f>VLOOKUP(J607,#REF!,2,0)</f>
        <v>#REF!</v>
      </c>
    </row>
    <row r="608" spans="1:30" ht="17.25" customHeight="1">
      <c r="A608" s="65">
        <v>35</v>
      </c>
      <c r="B608" s="82"/>
      <c r="C608" s="83">
        <f t="shared" si="53"/>
      </c>
      <c r="D608" s="84"/>
      <c r="E608" s="85"/>
      <c r="F608" s="65"/>
      <c r="G608" s="65"/>
      <c r="H608" s="65"/>
      <c r="I608" s="65"/>
      <c r="J608" s="65"/>
      <c r="K608" s="87"/>
      <c r="L608" s="55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8" t="s">
        <v>19</v>
      </c>
      <c r="AC608" s="89" t="str">
        <f t="shared" si="54"/>
        <v>A</v>
      </c>
      <c r="AD608" s="117" t="e">
        <f>VLOOKUP(J608,#REF!,2,0)</f>
        <v>#REF!</v>
      </c>
    </row>
    <row r="609" spans="1:30" ht="17.25" customHeight="1">
      <c r="A609" s="65"/>
      <c r="B609" s="65"/>
      <c r="C609" s="97"/>
      <c r="D609" s="97"/>
      <c r="E609" s="65">
        <f>COUNT(E574:E597,E598:E608)</f>
        <v>0</v>
      </c>
      <c r="F609" s="65">
        <f>COUNT(F574:F597,F598:F608)</f>
        <v>0</v>
      </c>
      <c r="G609" s="65">
        <f>COUNTIF($K574:$K597:$K598:$K608,"I")</f>
        <v>0</v>
      </c>
      <c r="H609" s="65">
        <f>COUNTIF($K574:$K597:$K598:$K608,"II")</f>
        <v>0</v>
      </c>
      <c r="I609" s="65">
        <f>COUNTIF($K574:$K597:$K598:$K608,"III")</f>
        <v>0</v>
      </c>
      <c r="J609" s="65">
        <f>COUNTIF($K574:$K597:$K598:$K608,"IV")</f>
        <v>0</v>
      </c>
      <c r="K609" s="65">
        <f>COUNTIF($K574:$K597:$K598:$K608,"V")</f>
        <v>0</v>
      </c>
      <c r="L609" s="65"/>
      <c r="M609" s="87">
        <f aca="true" t="shared" si="55" ref="M609:AA609">COUNTA(M574:M597,M598:M608)</f>
        <v>0</v>
      </c>
      <c r="N609" s="87">
        <f t="shared" si="55"/>
        <v>0</v>
      </c>
      <c r="O609" s="87">
        <f t="shared" si="55"/>
        <v>0</v>
      </c>
      <c r="P609" s="87">
        <f t="shared" si="55"/>
        <v>0</v>
      </c>
      <c r="Q609" s="87">
        <f t="shared" si="55"/>
        <v>0</v>
      </c>
      <c r="R609" s="87">
        <f t="shared" si="55"/>
        <v>0</v>
      </c>
      <c r="S609" s="87">
        <f t="shared" si="55"/>
        <v>0</v>
      </c>
      <c r="T609" s="87">
        <f t="shared" si="55"/>
        <v>0</v>
      </c>
      <c r="U609" s="87">
        <f t="shared" si="55"/>
        <v>0</v>
      </c>
      <c r="V609" s="87">
        <f t="shared" si="55"/>
        <v>0</v>
      </c>
      <c r="W609" s="87">
        <f t="shared" si="55"/>
        <v>0</v>
      </c>
      <c r="X609" s="87">
        <f t="shared" si="55"/>
        <v>0</v>
      </c>
      <c r="Y609" s="87">
        <f t="shared" si="55"/>
        <v>0</v>
      </c>
      <c r="Z609" s="87">
        <f t="shared" si="55"/>
        <v>0</v>
      </c>
      <c r="AA609" s="87">
        <f t="shared" si="55"/>
        <v>0</v>
      </c>
      <c r="AB609" s="87">
        <f>COUNTIF($AC574:AC597:$AC598:AC608,"A")</f>
        <v>35</v>
      </c>
      <c r="AC609" s="89" t="str">
        <f t="shared" si="54"/>
        <v>A</v>
      </c>
      <c r="AD609" s="116" t="e">
        <f>VLOOKUP(J609,#REF!,2,0)</f>
        <v>#REF!</v>
      </c>
    </row>
    <row r="612" spans="1:3" ht="15.75">
      <c r="A612" s="144" t="s">
        <v>118</v>
      </c>
      <c r="B612" s="144"/>
      <c r="C612" s="144"/>
    </row>
    <row r="613" spans="1:30" ht="15.75" customHeight="1">
      <c r="A613" s="136" t="s">
        <v>3</v>
      </c>
      <c r="B613" s="62"/>
      <c r="C613" s="139" t="s">
        <v>4</v>
      </c>
      <c r="D613" s="140"/>
      <c r="E613" s="141" t="s">
        <v>5</v>
      </c>
      <c r="F613" s="142"/>
      <c r="G613" s="64"/>
      <c r="H613" s="160" t="s">
        <v>6</v>
      </c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41"/>
      <c r="AB613" s="149" t="s">
        <v>7</v>
      </c>
      <c r="AC613" s="149"/>
      <c r="AD613" s="149"/>
    </row>
    <row r="614" spans="1:30" ht="18" customHeight="1">
      <c r="A614" s="137"/>
      <c r="B614" s="66"/>
      <c r="C614" s="139"/>
      <c r="D614" s="140"/>
      <c r="E614" s="150" t="s">
        <v>8</v>
      </c>
      <c r="F614" s="142" t="s">
        <v>9</v>
      </c>
      <c r="G614" s="64"/>
      <c r="H614" s="155" t="s">
        <v>21</v>
      </c>
      <c r="I614" s="162"/>
      <c r="J614" s="162"/>
      <c r="K614" s="162"/>
      <c r="L614" s="150"/>
      <c r="M614" s="143" t="s">
        <v>11</v>
      </c>
      <c r="N614" s="68"/>
      <c r="O614" s="68"/>
      <c r="P614" s="156" t="s">
        <v>18</v>
      </c>
      <c r="Q614" s="146" t="s">
        <v>10</v>
      </c>
      <c r="R614" s="68"/>
      <c r="S614" s="70"/>
      <c r="T614" s="148" t="s">
        <v>13</v>
      </c>
      <c r="U614" s="148" t="s">
        <v>103</v>
      </c>
      <c r="V614" s="148" t="s">
        <v>104</v>
      </c>
      <c r="W614" s="151" t="s">
        <v>42</v>
      </c>
      <c r="X614" s="151" t="s">
        <v>105</v>
      </c>
      <c r="Y614" s="148" t="s">
        <v>106</v>
      </c>
      <c r="Z614" s="151" t="s">
        <v>107</v>
      </c>
      <c r="AA614" s="158" t="s">
        <v>108</v>
      </c>
      <c r="AB614" s="153" t="s">
        <v>14</v>
      </c>
      <c r="AC614" s="154"/>
      <c r="AD614" s="155" t="s">
        <v>12</v>
      </c>
    </row>
    <row r="615" spans="1:30" ht="45" customHeight="1">
      <c r="A615" s="138"/>
      <c r="B615" s="71"/>
      <c r="C615" s="139"/>
      <c r="D615" s="140"/>
      <c r="E615" s="150"/>
      <c r="F615" s="142"/>
      <c r="G615" s="64" t="s">
        <v>32</v>
      </c>
      <c r="H615" s="69" t="s">
        <v>114</v>
      </c>
      <c r="I615" s="69" t="s">
        <v>115</v>
      </c>
      <c r="J615" s="64" t="s">
        <v>23</v>
      </c>
      <c r="K615" s="72" t="s">
        <v>116</v>
      </c>
      <c r="L615" s="64" t="s">
        <v>117</v>
      </c>
      <c r="M615" s="142"/>
      <c r="N615" s="69" t="s">
        <v>94</v>
      </c>
      <c r="O615" s="64" t="s">
        <v>93</v>
      </c>
      <c r="P615" s="142"/>
      <c r="Q615" s="147"/>
      <c r="R615" s="69" t="s">
        <v>92</v>
      </c>
      <c r="S615" s="73" t="s">
        <v>93</v>
      </c>
      <c r="T615" s="142"/>
      <c r="U615" s="142"/>
      <c r="V615" s="142"/>
      <c r="W615" s="152"/>
      <c r="X615" s="152"/>
      <c r="Y615" s="142"/>
      <c r="Z615" s="157"/>
      <c r="AA615" s="159"/>
      <c r="AB615" s="153"/>
      <c r="AC615" s="154"/>
      <c r="AD615" s="155"/>
    </row>
    <row r="616" spans="1:30" ht="15.75">
      <c r="A616" s="74">
        <v>1</v>
      </c>
      <c r="B616" s="75"/>
      <c r="C616" s="76">
        <f aca="true" t="shared" si="56" ref="C616:C648">PROPER(B616)</f>
      </c>
      <c r="D616" s="77"/>
      <c r="E616" s="78"/>
      <c r="F616" s="74"/>
      <c r="G616" s="74"/>
      <c r="H616" s="74"/>
      <c r="I616" s="74"/>
      <c r="J616" s="74"/>
      <c r="K616" s="79"/>
      <c r="L616" s="55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80" t="s">
        <v>19</v>
      </c>
      <c r="AC616" s="89" t="str">
        <f>IF(OR(K616="V",M616="III",P616="III",Q616="III",T616="III",U616="III",V616="III",W616="III",X616="III",Y616="III",Z616="III",AA616="III"),"C",(IF(OR(K616="IV",M616="II",P616="II",Q616="II",T616="II",U616="II",V616="II",W616="II",X616="II",Y616="II",Z616="II",AA616="II"),"B","A")))</f>
        <v>A</v>
      </c>
      <c r="AD616" s="117" t="e">
        <f>VLOOKUP(J616,#REF!,2,0)</f>
        <v>#REF!</v>
      </c>
    </row>
    <row r="617" spans="1:30" ht="15.75">
      <c r="A617" s="65">
        <v>2</v>
      </c>
      <c r="B617" s="82"/>
      <c r="C617" s="83">
        <f t="shared" si="56"/>
      </c>
      <c r="D617" s="84"/>
      <c r="E617" s="85"/>
      <c r="F617" s="65"/>
      <c r="G617" s="65"/>
      <c r="H617" s="65"/>
      <c r="I617" s="65"/>
      <c r="J617" s="65"/>
      <c r="K617" s="87"/>
      <c r="L617" s="55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8" t="s">
        <v>19</v>
      </c>
      <c r="AC617" s="89" t="str">
        <f>IF(OR(K617="V",M617="III",P617="III",Q617="III",T617="III",U617="III",V617="III",W617="III",X617="III",Y617="III",Z617="III",AA617="III"),"C",(IF(OR(K617="IV",M617="II",P617="II",Q617="II",T617="II",U617="II",V617="II",W617="II",X617="II",Y617="II",Z617="II",AA617="II"),"B","A")))</f>
        <v>A</v>
      </c>
      <c r="AD617" s="117" t="e">
        <f>VLOOKUP(J617,#REF!,2,0)</f>
        <v>#REF!</v>
      </c>
    </row>
    <row r="618" spans="1:30" ht="15.75">
      <c r="A618" s="65">
        <v>3</v>
      </c>
      <c r="B618" s="82"/>
      <c r="C618" s="83">
        <f t="shared" si="56"/>
      </c>
      <c r="D618" s="84"/>
      <c r="E618" s="85"/>
      <c r="F618" s="65"/>
      <c r="G618" s="65"/>
      <c r="H618" s="65"/>
      <c r="I618" s="65"/>
      <c r="J618" s="65"/>
      <c r="K618" s="87"/>
      <c r="L618" s="55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8" t="s">
        <v>19</v>
      </c>
      <c r="AC618" s="89" t="str">
        <f>IF(OR(K618="V",M618="III",P618="III",Q618="III",T618="III",U618="III",V618="III",W618="III",X618="III",Y618="III",Z618="III",AA618="III"),"C",(IF(OR(K618="IV",M618="II",P618="II",Q618="II",T618="II",U618="II",V618="II",W618="II",X618="II",Y618="II",Z618="II",AA618="II"),"B","A")))</f>
        <v>A</v>
      </c>
      <c r="AD618" s="117" t="e">
        <f>VLOOKUP(J618,#REF!,2,0)</f>
        <v>#REF!</v>
      </c>
    </row>
    <row r="619" spans="1:30" ht="15.75">
      <c r="A619" s="65">
        <v>4</v>
      </c>
      <c r="B619" s="82"/>
      <c r="C619" s="83">
        <f t="shared" si="56"/>
      </c>
      <c r="D619" s="84"/>
      <c r="E619" s="85"/>
      <c r="F619" s="65"/>
      <c r="G619" s="65"/>
      <c r="H619" s="65"/>
      <c r="I619" s="65"/>
      <c r="J619" s="65"/>
      <c r="K619" s="87"/>
      <c r="L619" s="55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8" t="s">
        <v>19</v>
      </c>
      <c r="AC619" s="89" t="str">
        <f aca="true" t="shared" si="57" ref="AC619:AC648">IF(OR(K619="V",M619="III",P619="III",Q619="III",T619="III",U619="III",V619="III",W619="III",X619="III",Y619="III",Z619="III",AA619="III"),"C",(IF(OR(K619="IV",M619="II",P619="II",Q619="II",T619="II",U619="II",V619="II",W619="II",X619="II",Y619="II",Z619="II",AA619="II"),"B","A")))</f>
        <v>A</v>
      </c>
      <c r="AD619" s="117" t="e">
        <f>VLOOKUP(J619,#REF!,2,0)</f>
        <v>#REF!</v>
      </c>
    </row>
    <row r="620" spans="1:30" ht="15.75">
      <c r="A620" s="65">
        <v>5</v>
      </c>
      <c r="B620" s="82"/>
      <c r="C620" s="83">
        <f t="shared" si="56"/>
      </c>
      <c r="D620" s="84"/>
      <c r="E620" s="85"/>
      <c r="F620" s="65"/>
      <c r="G620" s="65"/>
      <c r="H620" s="65"/>
      <c r="I620" s="65"/>
      <c r="J620" s="65"/>
      <c r="K620" s="87"/>
      <c r="L620" s="55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8" t="s">
        <v>19</v>
      </c>
      <c r="AC620" s="89" t="str">
        <f t="shared" si="57"/>
        <v>A</v>
      </c>
      <c r="AD620" s="117" t="e">
        <f>VLOOKUP(J620,#REF!,2,0)</f>
        <v>#REF!</v>
      </c>
    </row>
    <row r="621" spans="1:30" ht="15.75">
      <c r="A621" s="65">
        <v>6</v>
      </c>
      <c r="B621" s="82"/>
      <c r="C621" s="83">
        <f t="shared" si="56"/>
      </c>
      <c r="D621" s="84"/>
      <c r="E621" s="85"/>
      <c r="F621" s="65"/>
      <c r="G621" s="65"/>
      <c r="H621" s="65"/>
      <c r="I621" s="65"/>
      <c r="J621" s="65"/>
      <c r="K621" s="87"/>
      <c r="L621" s="55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8" t="s">
        <v>19</v>
      </c>
      <c r="AC621" s="89" t="str">
        <f t="shared" si="57"/>
        <v>A</v>
      </c>
      <c r="AD621" s="117" t="e">
        <f>VLOOKUP(J621,#REF!,2,0)</f>
        <v>#REF!</v>
      </c>
    </row>
    <row r="622" spans="1:30" ht="15.75">
      <c r="A622" s="65">
        <v>7</v>
      </c>
      <c r="B622" s="82"/>
      <c r="C622" s="83">
        <f t="shared" si="56"/>
      </c>
      <c r="D622" s="84"/>
      <c r="E622" s="85"/>
      <c r="F622" s="65"/>
      <c r="G622" s="65"/>
      <c r="H622" s="65"/>
      <c r="I622" s="65"/>
      <c r="J622" s="65"/>
      <c r="K622" s="87"/>
      <c r="L622" s="55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8" t="s">
        <v>19</v>
      </c>
      <c r="AC622" s="89" t="str">
        <f t="shared" si="57"/>
        <v>A</v>
      </c>
      <c r="AD622" s="117" t="e">
        <f>VLOOKUP(J622,#REF!,2,0)</f>
        <v>#REF!</v>
      </c>
    </row>
    <row r="623" spans="1:30" ht="18" customHeight="1">
      <c r="A623" s="65">
        <v>8</v>
      </c>
      <c r="B623" s="82"/>
      <c r="C623" s="83">
        <f t="shared" si="56"/>
      </c>
      <c r="D623" s="84"/>
      <c r="E623" s="85"/>
      <c r="F623" s="65"/>
      <c r="G623" s="65"/>
      <c r="H623" s="65"/>
      <c r="I623" s="65"/>
      <c r="J623" s="65"/>
      <c r="K623" s="87"/>
      <c r="L623" s="55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8" t="s">
        <v>19</v>
      </c>
      <c r="AC623" s="89" t="str">
        <f t="shared" si="57"/>
        <v>A</v>
      </c>
      <c r="AD623" s="117" t="e">
        <f>VLOOKUP(J623,#REF!,2,0)</f>
        <v>#REF!</v>
      </c>
    </row>
    <row r="624" spans="1:30" ht="15.75" customHeight="1">
      <c r="A624" s="65">
        <v>9</v>
      </c>
      <c r="B624" s="82"/>
      <c r="C624" s="83">
        <f t="shared" si="56"/>
      </c>
      <c r="D624" s="84"/>
      <c r="E624" s="85"/>
      <c r="F624" s="65"/>
      <c r="G624" s="65"/>
      <c r="H624" s="65"/>
      <c r="I624" s="65"/>
      <c r="J624" s="65"/>
      <c r="K624" s="87"/>
      <c r="L624" s="55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8" t="s">
        <v>19</v>
      </c>
      <c r="AC624" s="89" t="str">
        <f t="shared" si="57"/>
        <v>A</v>
      </c>
      <c r="AD624" s="117" t="e">
        <f>VLOOKUP(J624,#REF!,2,0)</f>
        <v>#REF!</v>
      </c>
    </row>
    <row r="625" spans="1:30" ht="15.75">
      <c r="A625" s="65">
        <v>10</v>
      </c>
      <c r="B625" s="82"/>
      <c r="C625" s="83">
        <f t="shared" si="56"/>
      </c>
      <c r="D625" s="84"/>
      <c r="E625" s="85"/>
      <c r="F625" s="65"/>
      <c r="G625" s="65"/>
      <c r="H625" s="65"/>
      <c r="I625" s="65"/>
      <c r="J625" s="65"/>
      <c r="K625" s="87"/>
      <c r="L625" s="55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8" t="s">
        <v>19</v>
      </c>
      <c r="AC625" s="89" t="str">
        <f t="shared" si="57"/>
        <v>A</v>
      </c>
      <c r="AD625" s="117" t="e">
        <f>VLOOKUP(J625,#REF!,2,0)</f>
        <v>#REF!</v>
      </c>
    </row>
    <row r="626" spans="1:30" ht="15.75">
      <c r="A626" s="65">
        <v>11</v>
      </c>
      <c r="B626" s="82"/>
      <c r="C626" s="83">
        <f t="shared" si="56"/>
      </c>
      <c r="D626" s="84"/>
      <c r="E626" s="85"/>
      <c r="F626" s="65"/>
      <c r="G626" s="65"/>
      <c r="H626" s="65"/>
      <c r="I626" s="65"/>
      <c r="J626" s="65"/>
      <c r="K626" s="87"/>
      <c r="L626" s="55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8" t="s">
        <v>19</v>
      </c>
      <c r="AC626" s="89" t="str">
        <f t="shared" si="57"/>
        <v>A</v>
      </c>
      <c r="AD626" s="117" t="e">
        <f>VLOOKUP(J626,#REF!,2,0)</f>
        <v>#REF!</v>
      </c>
    </row>
    <row r="627" spans="1:30" ht="15.75">
      <c r="A627" s="65">
        <v>12</v>
      </c>
      <c r="B627" s="82"/>
      <c r="C627" s="83">
        <f t="shared" si="56"/>
      </c>
      <c r="D627" s="84"/>
      <c r="E627" s="85"/>
      <c r="F627" s="65"/>
      <c r="G627" s="65"/>
      <c r="H627" s="65"/>
      <c r="I627" s="65"/>
      <c r="J627" s="65"/>
      <c r="K627" s="87"/>
      <c r="L627" s="55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8" t="s">
        <v>19</v>
      </c>
      <c r="AC627" s="89" t="str">
        <f t="shared" si="57"/>
        <v>A</v>
      </c>
      <c r="AD627" s="117" t="e">
        <f>VLOOKUP(J627,#REF!,2,0)</f>
        <v>#REF!</v>
      </c>
    </row>
    <row r="628" spans="1:30" ht="15.75">
      <c r="A628" s="65">
        <v>13</v>
      </c>
      <c r="B628" s="82"/>
      <c r="C628" s="83">
        <f t="shared" si="56"/>
      </c>
      <c r="D628" s="84"/>
      <c r="E628" s="85"/>
      <c r="F628" s="65"/>
      <c r="G628" s="65"/>
      <c r="H628" s="65"/>
      <c r="I628" s="65"/>
      <c r="J628" s="65"/>
      <c r="K628" s="87"/>
      <c r="L628" s="55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8" t="s">
        <v>19</v>
      </c>
      <c r="AC628" s="89" t="str">
        <f t="shared" si="57"/>
        <v>A</v>
      </c>
      <c r="AD628" s="117" t="e">
        <f>VLOOKUP(J628,#REF!,2,0)</f>
        <v>#REF!</v>
      </c>
    </row>
    <row r="629" spans="1:30" ht="15.75">
      <c r="A629" s="65">
        <v>14</v>
      </c>
      <c r="B629" s="82"/>
      <c r="C629" s="83">
        <f t="shared" si="56"/>
      </c>
      <c r="D629" s="84"/>
      <c r="E629" s="85"/>
      <c r="F629" s="65"/>
      <c r="G629" s="65"/>
      <c r="H629" s="65"/>
      <c r="I629" s="65"/>
      <c r="J629" s="65"/>
      <c r="K629" s="87"/>
      <c r="L629" s="55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8" t="s">
        <v>19</v>
      </c>
      <c r="AC629" s="89" t="str">
        <f t="shared" si="57"/>
        <v>A</v>
      </c>
      <c r="AD629" s="117" t="e">
        <f>VLOOKUP(J629,#REF!,2,0)</f>
        <v>#REF!</v>
      </c>
    </row>
    <row r="630" spans="1:30" ht="15.75">
      <c r="A630" s="65">
        <v>15</v>
      </c>
      <c r="B630" s="82"/>
      <c r="C630" s="83">
        <f t="shared" si="56"/>
      </c>
      <c r="D630" s="84"/>
      <c r="E630" s="85"/>
      <c r="F630" s="65"/>
      <c r="G630" s="65"/>
      <c r="H630" s="65"/>
      <c r="I630" s="65"/>
      <c r="J630" s="65"/>
      <c r="K630" s="87"/>
      <c r="L630" s="55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8" t="s">
        <v>19</v>
      </c>
      <c r="AC630" s="89" t="str">
        <f t="shared" si="57"/>
        <v>A</v>
      </c>
      <c r="AD630" s="117" t="e">
        <f>VLOOKUP(J630,#REF!,2,0)</f>
        <v>#REF!</v>
      </c>
    </row>
    <row r="631" spans="1:30" ht="15.75">
      <c r="A631" s="65">
        <v>16</v>
      </c>
      <c r="B631" s="82"/>
      <c r="C631" s="83">
        <f t="shared" si="56"/>
      </c>
      <c r="D631" s="84"/>
      <c r="E631" s="85"/>
      <c r="F631" s="65"/>
      <c r="G631" s="65"/>
      <c r="H631" s="65"/>
      <c r="I631" s="65"/>
      <c r="J631" s="65"/>
      <c r="K631" s="87"/>
      <c r="L631" s="55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8" t="s">
        <v>19</v>
      </c>
      <c r="AC631" s="89" t="str">
        <f t="shared" si="57"/>
        <v>A</v>
      </c>
      <c r="AD631" s="117" t="e">
        <f>VLOOKUP(J631,#REF!,2,0)</f>
        <v>#REF!</v>
      </c>
    </row>
    <row r="632" spans="1:30" ht="15.75">
      <c r="A632" s="65">
        <v>17</v>
      </c>
      <c r="B632" s="82"/>
      <c r="C632" s="83">
        <f t="shared" si="56"/>
      </c>
      <c r="D632" s="84"/>
      <c r="E632" s="85"/>
      <c r="F632" s="65"/>
      <c r="G632" s="65"/>
      <c r="H632" s="65"/>
      <c r="I632" s="65"/>
      <c r="J632" s="65"/>
      <c r="K632" s="87"/>
      <c r="L632" s="55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8" t="s">
        <v>19</v>
      </c>
      <c r="AC632" s="89" t="str">
        <f t="shared" si="57"/>
        <v>A</v>
      </c>
      <c r="AD632" s="117" t="e">
        <f>VLOOKUP(J632,#REF!,2,0)</f>
        <v>#REF!</v>
      </c>
    </row>
    <row r="633" spans="1:30" ht="15.75">
      <c r="A633" s="65">
        <v>18</v>
      </c>
      <c r="B633" s="82"/>
      <c r="C633" s="83">
        <f t="shared" si="56"/>
      </c>
      <c r="D633" s="84"/>
      <c r="E633" s="85"/>
      <c r="F633" s="65"/>
      <c r="G633" s="65"/>
      <c r="H633" s="65"/>
      <c r="I633" s="65"/>
      <c r="J633" s="65"/>
      <c r="K633" s="87"/>
      <c r="L633" s="55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8" t="s">
        <v>19</v>
      </c>
      <c r="AC633" s="89" t="str">
        <f t="shared" si="57"/>
        <v>A</v>
      </c>
      <c r="AD633" s="117" t="e">
        <f>VLOOKUP(J633,#REF!,2,0)</f>
        <v>#REF!</v>
      </c>
    </row>
    <row r="634" spans="1:30" ht="15.75">
      <c r="A634" s="65">
        <v>19</v>
      </c>
      <c r="B634" s="82"/>
      <c r="C634" s="83">
        <f t="shared" si="56"/>
      </c>
      <c r="D634" s="84"/>
      <c r="E634" s="85"/>
      <c r="F634" s="65"/>
      <c r="G634" s="65"/>
      <c r="H634" s="65"/>
      <c r="I634" s="65"/>
      <c r="J634" s="65"/>
      <c r="K634" s="87"/>
      <c r="L634" s="55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8" t="s">
        <v>19</v>
      </c>
      <c r="AC634" s="89" t="str">
        <f t="shared" si="57"/>
        <v>A</v>
      </c>
      <c r="AD634" s="117" t="e">
        <f>VLOOKUP(J634,#REF!,2,0)</f>
        <v>#REF!</v>
      </c>
    </row>
    <row r="635" spans="1:30" ht="15.75">
      <c r="A635" s="65">
        <v>20</v>
      </c>
      <c r="B635" s="82"/>
      <c r="C635" s="83">
        <f t="shared" si="56"/>
      </c>
      <c r="D635" s="84"/>
      <c r="E635" s="85"/>
      <c r="F635" s="65"/>
      <c r="G635" s="65"/>
      <c r="H635" s="65"/>
      <c r="I635" s="65"/>
      <c r="J635" s="65"/>
      <c r="K635" s="87"/>
      <c r="L635" s="55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8" t="s">
        <v>19</v>
      </c>
      <c r="AC635" s="89" t="str">
        <f t="shared" si="57"/>
        <v>A</v>
      </c>
      <c r="AD635" s="117" t="e">
        <f>VLOOKUP(J635,#REF!,2,0)</f>
        <v>#REF!</v>
      </c>
    </row>
    <row r="636" spans="1:30" ht="15.75">
      <c r="A636" s="65">
        <v>21</v>
      </c>
      <c r="B636" s="82"/>
      <c r="C636" s="83">
        <f t="shared" si="56"/>
      </c>
      <c r="D636" s="84"/>
      <c r="E636" s="85"/>
      <c r="F636" s="65"/>
      <c r="G636" s="65"/>
      <c r="H636" s="65"/>
      <c r="I636" s="65"/>
      <c r="J636" s="65"/>
      <c r="K636" s="87"/>
      <c r="L636" s="55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8" t="s">
        <v>19</v>
      </c>
      <c r="AC636" s="89" t="str">
        <f t="shared" si="57"/>
        <v>A</v>
      </c>
      <c r="AD636" s="117" t="e">
        <f>VLOOKUP(J636,#REF!,2,0)</f>
        <v>#REF!</v>
      </c>
    </row>
    <row r="637" spans="1:30" ht="15.75">
      <c r="A637" s="65">
        <v>22</v>
      </c>
      <c r="B637" s="82"/>
      <c r="C637" s="83">
        <f t="shared" si="56"/>
      </c>
      <c r="D637" s="84"/>
      <c r="E637" s="85"/>
      <c r="F637" s="65"/>
      <c r="G637" s="65"/>
      <c r="H637" s="65"/>
      <c r="I637" s="65"/>
      <c r="J637" s="65"/>
      <c r="K637" s="87"/>
      <c r="L637" s="55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8" t="s">
        <v>19</v>
      </c>
      <c r="AC637" s="89" t="str">
        <f t="shared" si="57"/>
        <v>A</v>
      </c>
      <c r="AD637" s="117" t="e">
        <f>VLOOKUP(J637,#REF!,2,0)</f>
        <v>#REF!</v>
      </c>
    </row>
    <row r="638" spans="1:30" ht="15.75">
      <c r="A638" s="65">
        <v>23</v>
      </c>
      <c r="B638" s="82"/>
      <c r="C638" s="83">
        <f t="shared" si="56"/>
      </c>
      <c r="D638" s="84"/>
      <c r="E638" s="85"/>
      <c r="F638" s="65"/>
      <c r="G638" s="65"/>
      <c r="H638" s="65"/>
      <c r="I638" s="65"/>
      <c r="J638" s="65"/>
      <c r="K638" s="87"/>
      <c r="L638" s="55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8" t="s">
        <v>19</v>
      </c>
      <c r="AC638" s="89" t="str">
        <f t="shared" si="57"/>
        <v>A</v>
      </c>
      <c r="AD638" s="117" t="e">
        <f>VLOOKUP(J638,#REF!,2,0)</f>
        <v>#REF!</v>
      </c>
    </row>
    <row r="639" spans="1:30" ht="15.75">
      <c r="A639" s="65">
        <v>24</v>
      </c>
      <c r="B639" s="82"/>
      <c r="C639" s="83">
        <f t="shared" si="56"/>
      </c>
      <c r="D639" s="84"/>
      <c r="E639" s="85"/>
      <c r="F639" s="65"/>
      <c r="G639" s="65"/>
      <c r="H639" s="65"/>
      <c r="I639" s="65"/>
      <c r="J639" s="65"/>
      <c r="K639" s="87"/>
      <c r="L639" s="55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8" t="s">
        <v>19</v>
      </c>
      <c r="AC639" s="89" t="str">
        <f t="shared" si="57"/>
        <v>A</v>
      </c>
      <c r="AD639" s="117" t="e">
        <f>VLOOKUP(J639,#REF!,2,0)</f>
        <v>#REF!</v>
      </c>
    </row>
    <row r="640" spans="1:30" ht="15.75">
      <c r="A640" s="65">
        <v>25</v>
      </c>
      <c r="B640" s="82"/>
      <c r="C640" s="83">
        <f t="shared" si="56"/>
      </c>
      <c r="D640" s="84"/>
      <c r="E640" s="85"/>
      <c r="F640" s="65"/>
      <c r="G640" s="65"/>
      <c r="H640" s="65"/>
      <c r="I640" s="65"/>
      <c r="J640" s="65"/>
      <c r="K640" s="87"/>
      <c r="L640" s="55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8" t="s">
        <v>19</v>
      </c>
      <c r="AC640" s="89" t="str">
        <f t="shared" si="57"/>
        <v>A</v>
      </c>
      <c r="AD640" s="117" t="e">
        <f>VLOOKUP(J640,#REF!,2,0)</f>
        <v>#REF!</v>
      </c>
    </row>
    <row r="641" spans="1:30" ht="15.75">
      <c r="A641" s="65">
        <v>26</v>
      </c>
      <c r="B641" s="82"/>
      <c r="C641" s="83">
        <f t="shared" si="56"/>
      </c>
      <c r="D641" s="84"/>
      <c r="E641" s="85"/>
      <c r="F641" s="65"/>
      <c r="G641" s="65"/>
      <c r="H641" s="65"/>
      <c r="I641" s="65"/>
      <c r="J641" s="65"/>
      <c r="K641" s="87"/>
      <c r="L641" s="55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8" t="s">
        <v>19</v>
      </c>
      <c r="AC641" s="89" t="str">
        <f t="shared" si="57"/>
        <v>A</v>
      </c>
      <c r="AD641" s="117" t="e">
        <f>VLOOKUP(J641,#REF!,2,0)</f>
        <v>#REF!</v>
      </c>
    </row>
    <row r="642" spans="1:30" ht="15.75">
      <c r="A642" s="65">
        <v>27</v>
      </c>
      <c r="B642" s="82"/>
      <c r="C642" s="83">
        <f t="shared" si="56"/>
      </c>
      <c r="D642" s="84"/>
      <c r="E642" s="85"/>
      <c r="F642" s="65"/>
      <c r="G642" s="65"/>
      <c r="H642" s="65"/>
      <c r="I642" s="65"/>
      <c r="J642" s="65"/>
      <c r="K642" s="87"/>
      <c r="L642" s="55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8" t="s">
        <v>19</v>
      </c>
      <c r="AC642" s="89" t="str">
        <f t="shared" si="57"/>
        <v>A</v>
      </c>
      <c r="AD642" s="117" t="e">
        <f>VLOOKUP(J642,#REF!,2,0)</f>
        <v>#REF!</v>
      </c>
    </row>
    <row r="643" spans="1:30" ht="15.75">
      <c r="A643" s="65">
        <v>28</v>
      </c>
      <c r="B643" s="82"/>
      <c r="C643" s="83">
        <f t="shared" si="56"/>
      </c>
      <c r="D643" s="84"/>
      <c r="E643" s="85"/>
      <c r="F643" s="65"/>
      <c r="G643" s="65"/>
      <c r="H643" s="65"/>
      <c r="I643" s="65"/>
      <c r="J643" s="65"/>
      <c r="K643" s="87"/>
      <c r="L643" s="55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8" t="s">
        <v>19</v>
      </c>
      <c r="AC643" s="89" t="str">
        <f t="shared" si="57"/>
        <v>A</v>
      </c>
      <c r="AD643" s="117" t="e">
        <f>VLOOKUP(J643,#REF!,2,0)</f>
        <v>#REF!</v>
      </c>
    </row>
    <row r="644" spans="1:30" ht="15.75">
      <c r="A644" s="65">
        <v>29</v>
      </c>
      <c r="B644" s="82"/>
      <c r="C644" s="83">
        <f t="shared" si="56"/>
      </c>
      <c r="D644" s="84"/>
      <c r="E644" s="85"/>
      <c r="F644" s="65"/>
      <c r="G644" s="65"/>
      <c r="H644" s="65"/>
      <c r="I644" s="65"/>
      <c r="J644" s="65"/>
      <c r="K644" s="87"/>
      <c r="L644" s="55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8" t="s">
        <v>19</v>
      </c>
      <c r="AC644" s="89" t="str">
        <f t="shared" si="57"/>
        <v>A</v>
      </c>
      <c r="AD644" s="117" t="e">
        <f>VLOOKUP(J644,#REF!,2,0)</f>
        <v>#REF!</v>
      </c>
    </row>
    <row r="645" spans="1:30" ht="15.75">
      <c r="A645" s="65">
        <v>30</v>
      </c>
      <c r="B645" s="82"/>
      <c r="C645" s="83">
        <f t="shared" si="56"/>
      </c>
      <c r="D645" s="84"/>
      <c r="E645" s="85"/>
      <c r="F645" s="65"/>
      <c r="G645" s="65"/>
      <c r="H645" s="65"/>
      <c r="I645" s="65"/>
      <c r="J645" s="65"/>
      <c r="K645" s="87"/>
      <c r="L645" s="55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8" t="s">
        <v>19</v>
      </c>
      <c r="AC645" s="89" t="str">
        <f t="shared" si="57"/>
        <v>A</v>
      </c>
      <c r="AD645" s="117" t="e">
        <f>VLOOKUP(J645,#REF!,2,0)</f>
        <v>#REF!</v>
      </c>
    </row>
    <row r="646" spans="1:30" ht="15.75">
      <c r="A646" s="65">
        <v>31</v>
      </c>
      <c r="B646" s="82"/>
      <c r="C646" s="83">
        <f t="shared" si="56"/>
      </c>
      <c r="D646" s="84"/>
      <c r="E646" s="85"/>
      <c r="F646" s="65"/>
      <c r="G646" s="65"/>
      <c r="H646" s="65"/>
      <c r="I646" s="65"/>
      <c r="J646" s="65"/>
      <c r="K646" s="87"/>
      <c r="L646" s="55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8" t="s">
        <v>19</v>
      </c>
      <c r="AC646" s="89" t="str">
        <f t="shared" si="57"/>
        <v>A</v>
      </c>
      <c r="AD646" s="117" t="e">
        <f>VLOOKUP(J646,#REF!,2,0)</f>
        <v>#REF!</v>
      </c>
    </row>
    <row r="647" spans="1:30" ht="15.75">
      <c r="A647" s="65">
        <v>32</v>
      </c>
      <c r="B647" s="82"/>
      <c r="C647" s="83">
        <f t="shared" si="56"/>
      </c>
      <c r="D647" s="84"/>
      <c r="E647" s="85"/>
      <c r="F647" s="65"/>
      <c r="G647" s="65"/>
      <c r="H647" s="65"/>
      <c r="I647" s="65"/>
      <c r="J647" s="65"/>
      <c r="K647" s="87"/>
      <c r="L647" s="55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8" t="s">
        <v>19</v>
      </c>
      <c r="AC647" s="89" t="str">
        <f t="shared" si="57"/>
        <v>A</v>
      </c>
      <c r="AD647" s="117" t="e">
        <f>VLOOKUP(J647,#REF!,2,0)</f>
        <v>#REF!</v>
      </c>
    </row>
    <row r="648" spans="1:30" ht="15.75">
      <c r="A648" s="65">
        <v>33</v>
      </c>
      <c r="B648" s="82"/>
      <c r="C648" s="83">
        <f t="shared" si="56"/>
      </c>
      <c r="D648" s="84"/>
      <c r="E648" s="85"/>
      <c r="F648" s="65"/>
      <c r="G648" s="65"/>
      <c r="H648" s="65"/>
      <c r="I648" s="65"/>
      <c r="J648" s="65"/>
      <c r="K648" s="87"/>
      <c r="L648" s="55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8" t="s">
        <v>19</v>
      </c>
      <c r="AC648" s="89" t="str">
        <f t="shared" si="57"/>
        <v>A</v>
      </c>
      <c r="AD648" s="116" t="e">
        <f>VLOOKUP(J648,#REF!,2,0)</f>
        <v>#REF!</v>
      </c>
    </row>
    <row r="649" spans="5:30" ht="19.5" customHeight="1">
      <c r="E649" s="93">
        <f>COUNT(E616:E639,E640:E648)</f>
        <v>0</v>
      </c>
      <c r="F649" s="93">
        <f>COUNT(F616:F639,F640:F648)</f>
        <v>0</v>
      </c>
      <c r="G649" s="93">
        <f>COUNTIF($K616:$K639:$K640:$K648,"I")</f>
        <v>0</v>
      </c>
      <c r="H649" s="93">
        <f>COUNTIF($K616:$K639:$K640:$K648,"II")</f>
        <v>0</v>
      </c>
      <c r="I649" s="93">
        <f>COUNTIF($K616:$K639:$K640:$K648,"III")</f>
        <v>0</v>
      </c>
      <c r="J649" s="93">
        <f>COUNTIF($K616:$K639:$K640:$K648,"IV")</f>
        <v>0</v>
      </c>
      <c r="K649" s="93">
        <f>COUNTIF($K616:$K639:$K640:$K648,"V")</f>
        <v>0</v>
      </c>
      <c r="L649" s="93"/>
      <c r="M649" s="94">
        <f aca="true" t="shared" si="58" ref="M649:AA649">COUNTA(M616:M639,M640:M648)</f>
        <v>0</v>
      </c>
      <c r="N649" s="94">
        <f t="shared" si="58"/>
        <v>0</v>
      </c>
      <c r="O649" s="94">
        <f t="shared" si="58"/>
        <v>0</v>
      </c>
      <c r="P649" s="94">
        <f t="shared" si="58"/>
        <v>0</v>
      </c>
      <c r="Q649" s="94">
        <f t="shared" si="58"/>
        <v>0</v>
      </c>
      <c r="R649" s="94">
        <f t="shared" si="58"/>
        <v>0</v>
      </c>
      <c r="S649" s="94">
        <f t="shared" si="58"/>
        <v>0</v>
      </c>
      <c r="T649" s="94">
        <f t="shared" si="58"/>
        <v>0</v>
      </c>
      <c r="U649" s="94">
        <f t="shared" si="58"/>
        <v>0</v>
      </c>
      <c r="V649" s="94">
        <f t="shared" si="58"/>
        <v>0</v>
      </c>
      <c r="W649" s="94">
        <f t="shared" si="58"/>
        <v>0</v>
      </c>
      <c r="X649" s="94">
        <f t="shared" si="58"/>
        <v>0</v>
      </c>
      <c r="Y649" s="94">
        <f t="shared" si="58"/>
        <v>0</v>
      </c>
      <c r="Z649" s="94">
        <f t="shared" si="58"/>
        <v>0</v>
      </c>
      <c r="AA649" s="94">
        <f t="shared" si="58"/>
        <v>0</v>
      </c>
      <c r="AB649" s="94">
        <f>COUNTIF($AC616:AC639:$AC640:AC648,"A")</f>
        <v>33</v>
      </c>
      <c r="AC649" s="94">
        <f>COUNTIF($AC616:AC639:$AC640:AC648,"B")</f>
        <v>0</v>
      </c>
      <c r="AD649" s="94">
        <f>COUNTIF(AC616:AC639:AC640:AC648,"C")</f>
        <v>0</v>
      </c>
    </row>
  </sheetData>
  <sheetProtection/>
  <mergeCells count="270">
    <mergeCell ref="T540:T541"/>
    <mergeCell ref="U540:U541"/>
    <mergeCell ref="AA572:AA573"/>
    <mergeCell ref="P540:P541"/>
    <mergeCell ref="W429:W430"/>
    <mergeCell ref="T429:T430"/>
    <mergeCell ref="U429:U430"/>
    <mergeCell ref="V429:V430"/>
    <mergeCell ref="AA484:AA485"/>
    <mergeCell ref="W484:W485"/>
    <mergeCell ref="A5:AD5"/>
    <mergeCell ref="A127:C127"/>
    <mergeCell ref="Q540:Q541"/>
    <mergeCell ref="Z74:Z75"/>
    <mergeCell ref="H7:AA7"/>
    <mergeCell ref="H8:L8"/>
    <mergeCell ref="H73:AA73"/>
    <mergeCell ref="F129:F130"/>
    <mergeCell ref="E128:F128"/>
    <mergeCell ref="H428:AA428"/>
    <mergeCell ref="K1:AD1"/>
    <mergeCell ref="A128:A130"/>
    <mergeCell ref="C128:D130"/>
    <mergeCell ref="V129:V130"/>
    <mergeCell ref="AB128:AD128"/>
    <mergeCell ref="Y129:Y130"/>
    <mergeCell ref="X129:X130"/>
    <mergeCell ref="H74:L74"/>
    <mergeCell ref="H128:AA128"/>
    <mergeCell ref="H129:L129"/>
    <mergeCell ref="P129:P130"/>
    <mergeCell ref="T129:T130"/>
    <mergeCell ref="E129:E130"/>
    <mergeCell ref="H191:AA191"/>
    <mergeCell ref="H192:L192"/>
    <mergeCell ref="K2:AD2"/>
    <mergeCell ref="Q129:Q130"/>
    <mergeCell ref="M129:M130"/>
    <mergeCell ref="Z129:Z130"/>
    <mergeCell ref="AA129:AA130"/>
    <mergeCell ref="AD129:AD130"/>
    <mergeCell ref="U129:U130"/>
    <mergeCell ref="K4:AC4"/>
    <mergeCell ref="W129:W130"/>
    <mergeCell ref="AB540:AC541"/>
    <mergeCell ref="AD540:AD541"/>
    <mergeCell ref="X313:X314"/>
    <mergeCell ref="AB129:AC130"/>
    <mergeCell ref="V540:V541"/>
    <mergeCell ref="W540:W541"/>
    <mergeCell ref="AA74:AA75"/>
    <mergeCell ref="AB74:AC75"/>
    <mergeCell ref="Y74:Y75"/>
    <mergeCell ref="E74:E75"/>
    <mergeCell ref="F74:F75"/>
    <mergeCell ref="M74:M75"/>
    <mergeCell ref="W74:W75"/>
    <mergeCell ref="X74:X75"/>
    <mergeCell ref="H253:AA253"/>
    <mergeCell ref="X540:X541"/>
    <mergeCell ref="Y540:Y541"/>
    <mergeCell ref="Z540:Z541"/>
    <mergeCell ref="AA313:AA314"/>
    <mergeCell ref="H312:AA312"/>
    <mergeCell ref="H429:L429"/>
    <mergeCell ref="H483:AA483"/>
    <mergeCell ref="H484:L484"/>
    <mergeCell ref="V313:V314"/>
    <mergeCell ref="AA8:AA9"/>
    <mergeCell ref="AB8:AC9"/>
    <mergeCell ref="AD8:AD9"/>
    <mergeCell ref="AD74:AD75"/>
    <mergeCell ref="A539:A541"/>
    <mergeCell ref="C539:D541"/>
    <mergeCell ref="E539:F539"/>
    <mergeCell ref="AB539:AD539"/>
    <mergeCell ref="T74:T75"/>
    <mergeCell ref="U74:U75"/>
    <mergeCell ref="A73:A75"/>
    <mergeCell ref="C73:D75"/>
    <mergeCell ref="E73:F73"/>
    <mergeCell ref="AB73:AD73"/>
    <mergeCell ref="T8:T9"/>
    <mergeCell ref="U8:U9"/>
    <mergeCell ref="V8:V9"/>
    <mergeCell ref="W8:W9"/>
    <mergeCell ref="X8:X9"/>
    <mergeCell ref="Y8:Y9"/>
    <mergeCell ref="Q8:Q9"/>
    <mergeCell ref="Z192:Z193"/>
    <mergeCell ref="W192:W193"/>
    <mergeCell ref="X192:X193"/>
    <mergeCell ref="Y192:Y193"/>
    <mergeCell ref="E192:E193"/>
    <mergeCell ref="P74:P75"/>
    <mergeCell ref="Q74:Q75"/>
    <mergeCell ref="Z8:Z9"/>
    <mergeCell ref="V74:V75"/>
    <mergeCell ref="AA192:AA193"/>
    <mergeCell ref="AB192:AC193"/>
    <mergeCell ref="AD192:AD193"/>
    <mergeCell ref="A7:A9"/>
    <mergeCell ref="C7:D9"/>
    <mergeCell ref="E7:F7"/>
    <mergeCell ref="AB7:AD7"/>
    <mergeCell ref="T192:T193"/>
    <mergeCell ref="U192:U193"/>
    <mergeCell ref="V192:V193"/>
    <mergeCell ref="A2:F2"/>
    <mergeCell ref="Z572:Z573"/>
    <mergeCell ref="W572:W573"/>
    <mergeCell ref="X572:X573"/>
    <mergeCell ref="Y572:Y573"/>
    <mergeCell ref="E572:E573"/>
    <mergeCell ref="E8:E9"/>
    <mergeCell ref="F8:F9"/>
    <mergeCell ref="M8:M9"/>
    <mergeCell ref="P8:P9"/>
    <mergeCell ref="C191:D193"/>
    <mergeCell ref="E191:F191"/>
    <mergeCell ref="AB191:AD191"/>
    <mergeCell ref="T572:T573"/>
    <mergeCell ref="U572:U573"/>
    <mergeCell ref="V572:V573"/>
    <mergeCell ref="F192:F193"/>
    <mergeCell ref="M192:M193"/>
    <mergeCell ref="P192:P193"/>
    <mergeCell ref="Q192:Q193"/>
    <mergeCell ref="A1:F1"/>
    <mergeCell ref="AB312:AD312"/>
    <mergeCell ref="E313:E314"/>
    <mergeCell ref="F313:F314"/>
    <mergeCell ref="M313:M314"/>
    <mergeCell ref="A571:A573"/>
    <mergeCell ref="AB572:AC573"/>
    <mergeCell ref="AD572:AD573"/>
    <mergeCell ref="A190:C190"/>
    <mergeCell ref="A191:A193"/>
    <mergeCell ref="H313:L313"/>
    <mergeCell ref="H375:AA375"/>
    <mergeCell ref="H376:L376"/>
    <mergeCell ref="T313:T314"/>
    <mergeCell ref="U313:U314"/>
    <mergeCell ref="M540:M541"/>
    <mergeCell ref="Y429:Y430"/>
    <mergeCell ref="Z429:Z430"/>
    <mergeCell ref="AA429:AA430"/>
    <mergeCell ref="X484:X485"/>
    <mergeCell ref="P429:P430"/>
    <mergeCell ref="E540:E541"/>
    <mergeCell ref="F540:F541"/>
    <mergeCell ref="M572:M573"/>
    <mergeCell ref="P572:P573"/>
    <mergeCell ref="Q572:Q573"/>
    <mergeCell ref="H539:AA539"/>
    <mergeCell ref="H540:L540"/>
    <mergeCell ref="H571:AA571"/>
    <mergeCell ref="H572:L572"/>
    <mergeCell ref="AB376:AC377"/>
    <mergeCell ref="AD376:AD377"/>
    <mergeCell ref="W313:W314"/>
    <mergeCell ref="AB571:AD571"/>
    <mergeCell ref="A312:A314"/>
    <mergeCell ref="C312:D314"/>
    <mergeCell ref="E312:F312"/>
    <mergeCell ref="Y313:Y314"/>
    <mergeCell ref="Z313:Z314"/>
    <mergeCell ref="M429:M430"/>
    <mergeCell ref="C428:D430"/>
    <mergeCell ref="E428:F428"/>
    <mergeCell ref="E429:E430"/>
    <mergeCell ref="AB428:AD428"/>
    <mergeCell ref="A427:B427"/>
    <mergeCell ref="AB313:AC314"/>
    <mergeCell ref="AD313:AD314"/>
    <mergeCell ref="P313:P314"/>
    <mergeCell ref="Q313:Q314"/>
    <mergeCell ref="AB375:AD375"/>
    <mergeCell ref="AB483:AD483"/>
    <mergeCell ref="F376:F377"/>
    <mergeCell ref="M376:M377"/>
    <mergeCell ref="P376:P377"/>
    <mergeCell ref="AB484:AC485"/>
    <mergeCell ref="AD484:AD485"/>
    <mergeCell ref="AB429:AC430"/>
    <mergeCell ref="AD429:AD430"/>
    <mergeCell ref="Q429:Q430"/>
    <mergeCell ref="X429:X430"/>
    <mergeCell ref="Q484:Q485"/>
    <mergeCell ref="T484:T485"/>
    <mergeCell ref="U484:U485"/>
    <mergeCell ref="V484:V485"/>
    <mergeCell ref="E484:E485"/>
    <mergeCell ref="F484:F485"/>
    <mergeCell ref="M484:M485"/>
    <mergeCell ref="P484:P485"/>
    <mergeCell ref="A253:A255"/>
    <mergeCell ref="C253:D255"/>
    <mergeCell ref="E253:F253"/>
    <mergeCell ref="A483:A485"/>
    <mergeCell ref="C483:D485"/>
    <mergeCell ref="E483:F483"/>
    <mergeCell ref="A374:B374"/>
    <mergeCell ref="F429:F430"/>
    <mergeCell ref="A311:D311"/>
    <mergeCell ref="A482:B482"/>
    <mergeCell ref="Q376:Q377"/>
    <mergeCell ref="U376:U377"/>
    <mergeCell ref="V376:V377"/>
    <mergeCell ref="X376:X377"/>
    <mergeCell ref="Y376:Y377"/>
    <mergeCell ref="W376:W377"/>
    <mergeCell ref="T376:T377"/>
    <mergeCell ref="AB253:AD253"/>
    <mergeCell ref="AB254:AC255"/>
    <mergeCell ref="AD254:AD255"/>
    <mergeCell ref="Z254:Z255"/>
    <mergeCell ref="AA254:AA255"/>
    <mergeCell ref="E254:E255"/>
    <mergeCell ref="F254:F255"/>
    <mergeCell ref="M254:M255"/>
    <mergeCell ref="P254:P255"/>
    <mergeCell ref="W254:W255"/>
    <mergeCell ref="X254:X255"/>
    <mergeCell ref="V254:V255"/>
    <mergeCell ref="T254:T255"/>
    <mergeCell ref="U254:U255"/>
    <mergeCell ref="Y254:Y255"/>
    <mergeCell ref="H254:L254"/>
    <mergeCell ref="Q254:Q255"/>
    <mergeCell ref="Z614:Z615"/>
    <mergeCell ref="AA614:AA615"/>
    <mergeCell ref="Z376:Z377"/>
    <mergeCell ref="AA376:AA377"/>
    <mergeCell ref="Y484:Y485"/>
    <mergeCell ref="Z484:Z485"/>
    <mergeCell ref="Y614:Y615"/>
    <mergeCell ref="AA540:AA541"/>
    <mergeCell ref="H613:AA613"/>
    <mergeCell ref="H614:L614"/>
    <mergeCell ref="AB613:AD613"/>
    <mergeCell ref="E614:E615"/>
    <mergeCell ref="W614:W615"/>
    <mergeCell ref="X614:X615"/>
    <mergeCell ref="AB614:AC615"/>
    <mergeCell ref="AD614:AD615"/>
    <mergeCell ref="V614:V615"/>
    <mergeCell ref="F614:F615"/>
    <mergeCell ref="M614:M615"/>
    <mergeCell ref="P614:P615"/>
    <mergeCell ref="A6:C6"/>
    <mergeCell ref="A72:C72"/>
    <mergeCell ref="Q614:Q615"/>
    <mergeCell ref="T614:T615"/>
    <mergeCell ref="U614:U615"/>
    <mergeCell ref="E376:E377"/>
    <mergeCell ref="A252:B252"/>
    <mergeCell ref="A375:A377"/>
    <mergeCell ref="A612:C612"/>
    <mergeCell ref="A570:B570"/>
    <mergeCell ref="A613:A615"/>
    <mergeCell ref="C613:D615"/>
    <mergeCell ref="E613:F613"/>
    <mergeCell ref="C375:D377"/>
    <mergeCell ref="E375:F375"/>
    <mergeCell ref="C571:D573"/>
    <mergeCell ref="E571:F571"/>
    <mergeCell ref="F572:F573"/>
    <mergeCell ref="A538:B538"/>
    <mergeCell ref="A428:A430"/>
  </mergeCells>
  <conditionalFormatting sqref="C549:D552 C558:D559 C544:D544 D493:D496 D502:D503 D488 C607:D608 C581:D584 C590:D591 C576:D576 C623:D626 C632:D633 C618:D618 D438:D441 D447:D461 D433 D385:D388 C411:D411 D380 D322:D325 C347:D348 D317 D263:D266 D272:D273 D258 D201:D204 D210:D211 D196 D138:D141 D147:D148 D133 D119:D120 D83:D86 D92:D93 D78 C43:D44 C17:D20 C26:D27 C12:D12 C21 D394:D410">
    <cfRule type="expression" priority="10" dxfId="2" stopIfTrue="1">
      <formula>#REF!="Gioûi"</formula>
    </cfRule>
    <cfRule type="expression" priority="11" dxfId="1" stopIfTrue="1">
      <formula>#REF!="Khaù"</formula>
    </cfRule>
    <cfRule type="expression" priority="12" dxfId="0" stopIfTrue="1">
      <formula>#REF!="Yeáu"</formula>
    </cfRule>
  </conditionalFormatting>
  <conditionalFormatting sqref="C563:D563 C560:D560 C548:D548 C542:D543 C553:D554 C544:C547 C549:C552 C555:C559 C561:C562 C564:C566 D513:D519 D511 D507 D504 D492 D497:D498 C601:D606 C599:D599 C595:D595 C592:D592 C580:D580 C585:D586 C576:C579 C581:C584 C587:C591 C593:C594 C596:C598 C600 C607:C608 C574:D575 C643:D648 C641:D641 C637:D637 C634:D634 C622:D622 C616:D617 C627:D628 C618:C621 C623:C626 C629:C633 C635:C636 C638:C640 C642 C476:D478 C469:D474 D465 D462 D437 D442:D443 C475 B435 C419:D419 C412:D412 D384 D389:D390 C358:D358 C356:D356 C352:D352 C349:D349 D321 D326:D327 C350:C351 C353:C355 C357 C303:D304 C301:D301 D297 D274 D262 D267:D268 D215 D212 D200 D205:D206 D156 D152 D149 D137 D142:D143 D103:D118 D101 D97 D94 D82 D87:D88 C37:D42 C35:D35 C31:D31 C28:D28 C16:D16 C21:D22 D158:D184 C238:D247 C302 C413:C418 C420:C424 C10:D11 C11:C68 C76:D76 D77 C77:C124 C131:D132 C133:C184 C194:D194 D195 D219:D237 C195:C237 C256:D256 D257 C257:C300 C315:D315 D316 C316:C348 D365:D366 D359:D362 C359:C366 C378:D378 D379 C379:C411 C431:D431 D432 C432:C468 C486:D486 D487 C487:C535">
    <cfRule type="expression" priority="13" dxfId="2" stopIfTrue="1">
      <formula>#REF!="Gioûi"</formula>
    </cfRule>
    <cfRule type="expression" priority="14" dxfId="1" stopIfTrue="1">
      <formula>#REF!="Khaù"</formula>
    </cfRule>
    <cfRule type="expression" priority="15" dxfId="0" stopIfTrue="1">
      <formula>#REF!="Yeáu"</formula>
    </cfRule>
  </conditionalFormatting>
  <conditionalFormatting sqref="C545:D547 C564:D566 D512 D489:D491 D508:D510 C600:D600 C577:D579 C596:D598 C642:D642 C619:D621 C638:D640 C475:D475 C466:D468 D434:D436 B435 D381:D383 C420:D424 C357:D357 D318:D320 C353:D355 C302:D302 D259:D261 D298:D300 D197:D199 D216:D218 D157 D134:D136 D153:D155 D102 D79:D81 D98:D100 C36:D36 C13:D15 C32:D34">
    <cfRule type="expression" priority="16" dxfId="2" stopIfTrue="1">
      <formula>#REF!="Gioûi"</formula>
    </cfRule>
    <cfRule type="expression" priority="17" dxfId="1" stopIfTrue="1">
      <formula>#REF!="Khaù"</formula>
    </cfRule>
    <cfRule type="expression" priority="18" dxfId="0" stopIfTrue="1">
      <formula>#REF!="Yeáu"</formula>
    </cfRule>
  </conditionalFormatting>
  <conditionalFormatting sqref="C76:C120">
    <cfRule type="expression" priority="7" dxfId="2" stopIfTrue="1">
      <formula>#REF!="Gioûi"</formula>
    </cfRule>
    <cfRule type="expression" priority="8" dxfId="1" stopIfTrue="1">
      <formula>#REF!="Khaù"</formula>
    </cfRule>
    <cfRule type="expression" priority="9" dxfId="0" stopIfTrue="1">
      <formula>#REF!="Yeáu"</formula>
    </cfRule>
  </conditionalFormatting>
  <conditionalFormatting sqref="C131:C158">
    <cfRule type="expression" priority="4" dxfId="2" stopIfTrue="1">
      <formula>#REF!="Gioûi"</formula>
    </cfRule>
    <cfRule type="expression" priority="5" dxfId="1" stopIfTrue="1">
      <formula>#REF!="Khaù"</formula>
    </cfRule>
    <cfRule type="expression" priority="6" dxfId="0" stopIfTrue="1">
      <formula>#REF!="Yeáu"</formula>
    </cfRule>
  </conditionalFormatting>
  <conditionalFormatting sqref="D363:D364">
    <cfRule type="expression" priority="1" dxfId="2" stopIfTrue="1">
      <formula>#REF!="Gioûi"</formula>
    </cfRule>
    <cfRule type="expression" priority="2" dxfId="1" stopIfTrue="1">
      <formula>#REF!="Khaù"</formula>
    </cfRule>
    <cfRule type="expression" priority="3" dxfId="0" stopIfTrue="1">
      <formula>#REF!="Yeáu"</formula>
    </cfRule>
  </conditionalFormatting>
  <printOptions/>
  <pageMargins left="0.22" right="0.22" top="0.5" bottom="0.14" header="0.38" footer="0.17"/>
  <pageSetup horizontalDpi="300" verticalDpi="3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="75" zoomScaleNormal="75" zoomScalePageLayoutView="0" workbookViewId="0" topLeftCell="A1">
      <pane xSplit="3" topLeftCell="D1" activePane="topRight" state="frozen"/>
      <selection pane="topLeft" activeCell="A5" sqref="A5"/>
      <selection pane="topRight" activeCell="G10" sqref="G10"/>
    </sheetView>
  </sheetViews>
  <sheetFormatPr defaultColWidth="9.140625" defaultRowHeight="12.75"/>
  <cols>
    <col min="1" max="1" width="3.421875" style="15" customWidth="1"/>
    <col min="2" max="2" width="8.28125" style="16" customWidth="1"/>
    <col min="3" max="3" width="4.421875" style="16" customWidth="1"/>
    <col min="4" max="4" width="5.00390625" style="12" customWidth="1"/>
    <col min="5" max="8" width="4.57421875" style="12" customWidth="1"/>
    <col min="9" max="9" width="4.28125" style="12" customWidth="1"/>
    <col min="10" max="10" width="3.140625" style="12" customWidth="1"/>
    <col min="11" max="11" width="5.421875" style="12" customWidth="1"/>
    <col min="12" max="12" width="5.00390625" style="12" customWidth="1"/>
    <col min="13" max="15" width="5.421875" style="12" customWidth="1"/>
    <col min="16" max="17" width="5.57421875" style="12" customWidth="1"/>
    <col min="18" max="18" width="4.8515625" style="12" customWidth="1"/>
    <col min="19" max="19" width="4.28125" style="12" customWidth="1"/>
    <col min="20" max="20" width="5.421875" style="12" customWidth="1"/>
    <col min="21" max="21" width="4.7109375" style="12" customWidth="1"/>
    <col min="22" max="22" width="5.140625" style="12" customWidth="1"/>
    <col min="23" max="23" width="4.8515625" style="12" customWidth="1"/>
    <col min="24" max="25" width="5.57421875" style="12" customWidth="1"/>
    <col min="26" max="26" width="4.57421875" style="12" customWidth="1"/>
    <col min="27" max="27" width="4.421875" style="12" customWidth="1"/>
    <col min="28" max="28" width="4.28125" style="12" customWidth="1"/>
    <col min="29" max="29" width="6.8515625" style="12" customWidth="1"/>
    <col min="30" max="16384" width="9.140625" style="12" customWidth="1"/>
  </cols>
  <sheetData>
    <row r="1" spans="1:27" s="3" customFormat="1" ht="2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2"/>
      <c r="K1" s="2"/>
      <c r="L1" s="2"/>
      <c r="M1" s="2"/>
      <c r="N1" s="2"/>
      <c r="O1" s="2"/>
      <c r="P1" s="2"/>
      <c r="Q1" s="180" t="s">
        <v>1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 spans="1:27" s="3" customFormat="1" ht="20.25">
      <c r="A2" s="178" t="s">
        <v>110</v>
      </c>
      <c r="B2" s="178"/>
      <c r="C2" s="178"/>
      <c r="D2" s="178"/>
      <c r="E2" s="178"/>
      <c r="F2" s="178"/>
      <c r="G2" s="178"/>
      <c r="H2" s="178"/>
      <c r="I2" s="178"/>
      <c r="J2" s="2"/>
      <c r="K2" s="2"/>
      <c r="L2" s="2"/>
      <c r="M2" s="2"/>
      <c r="N2" s="2"/>
      <c r="O2" s="2"/>
      <c r="P2" s="2"/>
      <c r="Q2" s="180" t="s">
        <v>2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</row>
    <row r="3" spans="1:25" s="3" customFormat="1" ht="17.25" customHeight="1">
      <c r="A3" s="4"/>
      <c r="B3" s="8"/>
      <c r="C3" s="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47"/>
    </row>
    <row r="4" spans="1:27" s="3" customFormat="1" ht="18.75">
      <c r="A4" s="178" t="s">
        <v>120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</row>
    <row r="5" spans="1:27" s="3" customFormat="1" ht="2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5" s="3" customFormat="1" ht="18.75">
      <c r="A6" s="173" t="s">
        <v>523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9"/>
    </row>
    <row r="7" spans="1:27" s="3" customFormat="1" ht="18.75">
      <c r="A7" s="10" t="s">
        <v>33</v>
      </c>
      <c r="B7" s="11"/>
      <c r="C7" s="11"/>
      <c r="D7" s="11"/>
      <c r="E7" s="175"/>
      <c r="F7" s="175"/>
      <c r="G7" s="10" t="s">
        <v>34</v>
      </c>
      <c r="H7" s="10"/>
      <c r="I7" s="10"/>
      <c r="J7" s="10"/>
      <c r="K7" s="10"/>
      <c r="L7" s="10"/>
      <c r="M7" s="10"/>
      <c r="N7" s="10"/>
      <c r="O7" s="10"/>
      <c r="P7" s="10"/>
      <c r="Q7" s="175"/>
      <c r="R7" s="175"/>
      <c r="S7" s="10" t="s">
        <v>35</v>
      </c>
      <c r="T7" s="10"/>
      <c r="U7" s="176" t="e">
        <f>Q7/E7</f>
        <v>#DIV/0!</v>
      </c>
      <c r="V7" s="176"/>
      <c r="W7" s="176"/>
      <c r="X7" s="44"/>
      <c r="Y7" s="44"/>
      <c r="Z7" s="9"/>
      <c r="AA7" s="9"/>
    </row>
    <row r="8" spans="1:29" ht="15.75">
      <c r="A8" s="182" t="s">
        <v>3</v>
      </c>
      <c r="B8" s="183" t="s">
        <v>36</v>
      </c>
      <c r="C8" s="196" t="s">
        <v>37</v>
      </c>
      <c r="D8" s="183" t="s">
        <v>38</v>
      </c>
      <c r="E8" s="182"/>
      <c r="F8" s="186" t="s">
        <v>39</v>
      </c>
      <c r="G8" s="187"/>
      <c r="H8" s="187"/>
      <c r="I8" s="187"/>
      <c r="J8" s="187"/>
      <c r="K8" s="187"/>
      <c r="L8" s="187"/>
      <c r="M8" s="187"/>
      <c r="N8" s="187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48"/>
      <c r="Z8" s="181" t="s">
        <v>40</v>
      </c>
      <c r="AA8" s="181"/>
      <c r="AB8" s="181"/>
      <c r="AC8" s="181" t="s">
        <v>85</v>
      </c>
    </row>
    <row r="9" spans="1:29" ht="17.25" customHeight="1">
      <c r="A9" s="182"/>
      <c r="B9" s="182"/>
      <c r="C9" s="197"/>
      <c r="D9" s="182" t="s">
        <v>8</v>
      </c>
      <c r="E9" s="182" t="s">
        <v>9</v>
      </c>
      <c r="F9" s="189" t="s">
        <v>21</v>
      </c>
      <c r="G9" s="190"/>
      <c r="H9" s="190"/>
      <c r="I9" s="190"/>
      <c r="J9" s="190"/>
      <c r="K9" s="191" t="s">
        <v>11</v>
      </c>
      <c r="L9" s="192"/>
      <c r="M9" s="193"/>
      <c r="N9" s="199" t="s">
        <v>41</v>
      </c>
      <c r="O9" s="183" t="s">
        <v>10</v>
      </c>
      <c r="P9" s="182"/>
      <c r="Q9" s="182"/>
      <c r="R9" s="184" t="s">
        <v>13</v>
      </c>
      <c r="S9" s="184" t="s">
        <v>103</v>
      </c>
      <c r="T9" s="184" t="s">
        <v>104</v>
      </c>
      <c r="U9" s="169" t="s">
        <v>42</v>
      </c>
      <c r="V9" s="169" t="s">
        <v>105</v>
      </c>
      <c r="W9" s="184" t="s">
        <v>106</v>
      </c>
      <c r="X9" s="169" t="s">
        <v>107</v>
      </c>
      <c r="Y9" s="171" t="s">
        <v>108</v>
      </c>
      <c r="Z9" s="181"/>
      <c r="AA9" s="181"/>
      <c r="AB9" s="181"/>
      <c r="AC9" s="182"/>
    </row>
    <row r="10" spans="1:29" ht="42" customHeight="1">
      <c r="A10" s="182"/>
      <c r="B10" s="182"/>
      <c r="C10" s="197"/>
      <c r="D10" s="182"/>
      <c r="E10" s="182"/>
      <c r="F10" s="38" t="s">
        <v>32</v>
      </c>
      <c r="G10" s="38" t="s">
        <v>25</v>
      </c>
      <c r="H10" s="38" t="s">
        <v>24</v>
      </c>
      <c r="I10" s="38" t="s">
        <v>23</v>
      </c>
      <c r="J10" s="38" t="s">
        <v>26</v>
      </c>
      <c r="K10" s="39" t="s">
        <v>45</v>
      </c>
      <c r="L10" s="39" t="s">
        <v>27</v>
      </c>
      <c r="M10" s="39" t="s">
        <v>44</v>
      </c>
      <c r="N10" s="182"/>
      <c r="O10" s="39" t="s">
        <v>43</v>
      </c>
      <c r="P10" s="39" t="s">
        <v>84</v>
      </c>
      <c r="Q10" s="39" t="s">
        <v>44</v>
      </c>
      <c r="R10" s="185"/>
      <c r="S10" s="185"/>
      <c r="T10" s="185"/>
      <c r="U10" s="198"/>
      <c r="V10" s="198"/>
      <c r="W10" s="185"/>
      <c r="X10" s="170"/>
      <c r="Y10" s="172"/>
      <c r="Z10" s="38" t="s">
        <v>15</v>
      </c>
      <c r="AA10" s="38" t="s">
        <v>16</v>
      </c>
      <c r="AB10" s="38" t="s">
        <v>17</v>
      </c>
      <c r="AC10" s="182"/>
    </row>
    <row r="11" spans="1:31" s="108" customFormat="1" ht="18.75" customHeight="1">
      <c r="A11" s="126">
        <v>1</v>
      </c>
      <c r="B11" s="127" t="s">
        <v>130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08">
        <f aca="true" t="shared" si="0" ref="AD11:AD24">Z11+AA11+AB11</f>
        <v>0</v>
      </c>
      <c r="AE11" s="108">
        <f aca="true" t="shared" si="1" ref="AE11:AE18">F11+G11+H11+I11+J11</f>
        <v>0</v>
      </c>
    </row>
    <row r="12" spans="1:31" s="108" customFormat="1" ht="18.75" customHeight="1">
      <c r="A12" s="126">
        <v>2</v>
      </c>
      <c r="B12" s="127" t="s">
        <v>131</v>
      </c>
      <c r="C12" s="128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08">
        <f t="shared" si="0"/>
        <v>0</v>
      </c>
      <c r="AE12" s="108">
        <f t="shared" si="1"/>
        <v>0</v>
      </c>
    </row>
    <row r="13" spans="1:31" s="108" customFormat="1" ht="18.75" customHeight="1">
      <c r="A13" s="126">
        <v>3</v>
      </c>
      <c r="B13" s="127" t="s">
        <v>132</v>
      </c>
      <c r="C13" s="128"/>
      <c r="D13" s="129"/>
      <c r="E13" s="129"/>
      <c r="F13" s="130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08">
        <f>Z13+AA13+AB13</f>
        <v>0</v>
      </c>
      <c r="AE13" s="108">
        <f>F13+G13+H13+I13+J13</f>
        <v>0</v>
      </c>
    </row>
    <row r="14" spans="1:31" s="108" customFormat="1" ht="18.75" customHeight="1">
      <c r="A14" s="126">
        <v>4</v>
      </c>
      <c r="B14" s="127" t="s">
        <v>133</v>
      </c>
      <c r="C14" s="128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08">
        <f t="shared" si="0"/>
        <v>0</v>
      </c>
      <c r="AE14" s="108">
        <f t="shared" si="1"/>
        <v>0</v>
      </c>
    </row>
    <row r="15" spans="1:31" s="108" customFormat="1" ht="18.75" customHeight="1">
      <c r="A15" s="126">
        <v>5</v>
      </c>
      <c r="B15" s="127" t="s">
        <v>134</v>
      </c>
      <c r="C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08">
        <f t="shared" si="0"/>
        <v>0</v>
      </c>
      <c r="AE15" s="108">
        <f t="shared" si="1"/>
        <v>0</v>
      </c>
    </row>
    <row r="16" spans="1:31" s="108" customFormat="1" ht="18.75" customHeight="1">
      <c r="A16" s="126">
        <v>6</v>
      </c>
      <c r="B16" s="127" t="s">
        <v>135</v>
      </c>
      <c r="C16" s="128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08">
        <f t="shared" si="0"/>
        <v>0</v>
      </c>
      <c r="AE16" s="108">
        <f t="shared" si="1"/>
        <v>0</v>
      </c>
    </row>
    <row r="17" spans="1:31" s="108" customFormat="1" ht="18.75" customHeight="1">
      <c r="A17" s="126">
        <v>7</v>
      </c>
      <c r="B17" s="127" t="s">
        <v>136</v>
      </c>
      <c r="C17" s="128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08">
        <f t="shared" si="0"/>
        <v>0</v>
      </c>
      <c r="AE17" s="108">
        <f t="shared" si="1"/>
        <v>0</v>
      </c>
    </row>
    <row r="18" spans="1:31" ht="18.75" customHeight="1">
      <c r="A18" s="40">
        <v>8</v>
      </c>
      <c r="B18" s="41" t="s">
        <v>137</v>
      </c>
      <c r="C18" s="49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12">
        <f t="shared" si="0"/>
        <v>0</v>
      </c>
      <c r="AE18" s="12">
        <f t="shared" si="1"/>
        <v>0</v>
      </c>
    </row>
    <row r="19" spans="1:31" ht="18.75" customHeight="1">
      <c r="A19" s="40">
        <v>9</v>
      </c>
      <c r="B19" s="41"/>
      <c r="C19" s="49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12">
        <f t="shared" si="0"/>
        <v>0</v>
      </c>
      <c r="AE19" s="12">
        <f aca="true" t="shared" si="2" ref="AE19:AE24">F19+G19+H19+I19+J19</f>
        <v>0</v>
      </c>
    </row>
    <row r="20" spans="1:31" ht="18.75" customHeight="1">
      <c r="A20" s="40">
        <v>10</v>
      </c>
      <c r="B20" s="41"/>
      <c r="C20" s="49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12">
        <f t="shared" si="0"/>
        <v>0</v>
      </c>
      <c r="AE20" s="12">
        <f t="shared" si="2"/>
        <v>0</v>
      </c>
    </row>
    <row r="21" spans="1:31" ht="18.75" customHeight="1">
      <c r="A21" s="40">
        <v>11</v>
      </c>
      <c r="B21" s="41"/>
      <c r="C21" s="49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12">
        <f>Z21+AA21+AB21</f>
        <v>0</v>
      </c>
      <c r="AE21" s="12">
        <f t="shared" si="2"/>
        <v>0</v>
      </c>
    </row>
    <row r="22" spans="1:31" ht="18.75" customHeight="1">
      <c r="A22" s="40">
        <v>12</v>
      </c>
      <c r="B22" s="41"/>
      <c r="C22" s="49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12">
        <f t="shared" si="0"/>
        <v>0</v>
      </c>
      <c r="AE22" s="12">
        <f t="shared" si="2"/>
        <v>0</v>
      </c>
    </row>
    <row r="23" spans="1:31" ht="18.75" customHeight="1">
      <c r="A23" s="40">
        <v>13</v>
      </c>
      <c r="B23" s="41"/>
      <c r="C23" s="49">
        <f>+D23+E23</f>
        <v>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/>
      <c r="AA23" s="38"/>
      <c r="AB23" s="38"/>
      <c r="AC23" s="38"/>
      <c r="AD23" s="12">
        <f t="shared" si="0"/>
        <v>0</v>
      </c>
      <c r="AE23" s="12">
        <f t="shared" si="2"/>
        <v>0</v>
      </c>
    </row>
    <row r="24" spans="1:31" s="14" customFormat="1" ht="27" customHeight="1">
      <c r="A24" s="194" t="s">
        <v>46</v>
      </c>
      <c r="B24" s="195"/>
      <c r="C24" s="50">
        <f aca="true" t="shared" si="3" ref="C24:AB24">SUM(C11:C23)</f>
        <v>0</v>
      </c>
      <c r="D24" s="50">
        <f t="shared" si="3"/>
        <v>0</v>
      </c>
      <c r="E24" s="50">
        <f t="shared" si="3"/>
        <v>0</v>
      </c>
      <c r="F24" s="50">
        <f t="shared" si="3"/>
        <v>0</v>
      </c>
      <c r="G24" s="50">
        <f t="shared" si="3"/>
        <v>0</v>
      </c>
      <c r="H24" s="50">
        <f t="shared" si="3"/>
        <v>0</v>
      </c>
      <c r="I24" s="50">
        <f t="shared" si="3"/>
        <v>0</v>
      </c>
      <c r="J24" s="50">
        <f t="shared" si="3"/>
        <v>0</v>
      </c>
      <c r="K24" s="50">
        <f t="shared" si="3"/>
        <v>0</v>
      </c>
      <c r="L24" s="50">
        <f t="shared" si="3"/>
        <v>0</v>
      </c>
      <c r="M24" s="50">
        <f t="shared" si="3"/>
        <v>0</v>
      </c>
      <c r="N24" s="50">
        <f t="shared" si="3"/>
        <v>0</v>
      </c>
      <c r="O24" s="50">
        <f t="shared" si="3"/>
        <v>0</v>
      </c>
      <c r="P24" s="50">
        <f t="shared" si="3"/>
        <v>0</v>
      </c>
      <c r="Q24" s="50">
        <f t="shared" si="3"/>
        <v>0</v>
      </c>
      <c r="R24" s="50">
        <f t="shared" si="3"/>
        <v>0</v>
      </c>
      <c r="S24" s="50">
        <f t="shared" si="3"/>
        <v>0</v>
      </c>
      <c r="T24" s="50">
        <f t="shared" si="3"/>
        <v>0</v>
      </c>
      <c r="U24" s="50">
        <f t="shared" si="3"/>
        <v>0</v>
      </c>
      <c r="V24" s="50">
        <f t="shared" si="3"/>
        <v>0</v>
      </c>
      <c r="W24" s="50">
        <f t="shared" si="3"/>
        <v>0</v>
      </c>
      <c r="X24" s="50">
        <f t="shared" si="3"/>
        <v>0</v>
      </c>
      <c r="Y24" s="50">
        <f t="shared" si="3"/>
        <v>0</v>
      </c>
      <c r="Z24" s="50">
        <f t="shared" si="3"/>
        <v>0</v>
      </c>
      <c r="AA24" s="50">
        <f t="shared" si="3"/>
        <v>0</v>
      </c>
      <c r="AB24" s="50">
        <f t="shared" si="3"/>
        <v>0</v>
      </c>
      <c r="AC24" s="50"/>
      <c r="AD24" s="12">
        <f t="shared" si="0"/>
        <v>0</v>
      </c>
      <c r="AE24" s="12">
        <f t="shared" si="2"/>
        <v>0</v>
      </c>
    </row>
  </sheetData>
  <sheetProtection/>
  <mergeCells count="32">
    <mergeCell ref="A24:B24"/>
    <mergeCell ref="Z8:AB9"/>
    <mergeCell ref="A8:A10"/>
    <mergeCell ref="B8:B10"/>
    <mergeCell ref="C8:C10"/>
    <mergeCell ref="T9:T10"/>
    <mergeCell ref="U9:U10"/>
    <mergeCell ref="N9:N10"/>
    <mergeCell ref="V9:V10"/>
    <mergeCell ref="W9:W10"/>
    <mergeCell ref="AC8:AC10"/>
    <mergeCell ref="D9:D10"/>
    <mergeCell ref="E9:E10"/>
    <mergeCell ref="O9:Q9"/>
    <mergeCell ref="R9:R10"/>
    <mergeCell ref="S9:S10"/>
    <mergeCell ref="F8:X8"/>
    <mergeCell ref="F9:J9"/>
    <mergeCell ref="D8:E8"/>
    <mergeCell ref="K9:M9"/>
    <mergeCell ref="D3:X3"/>
    <mergeCell ref="A4:AA4"/>
    <mergeCell ref="A2:I2"/>
    <mergeCell ref="A1:I1"/>
    <mergeCell ref="Q1:AA1"/>
    <mergeCell ref="Q2:AA2"/>
    <mergeCell ref="X9:X10"/>
    <mergeCell ref="Y9:Y10"/>
    <mergeCell ref="A6:X6"/>
    <mergeCell ref="E7:F7"/>
    <mergeCell ref="Q7:R7"/>
    <mergeCell ref="U7:W7"/>
  </mergeCells>
  <printOptions/>
  <pageMargins left="0.29" right="0.25" top="0.78" bottom="0.37" header="0.5" footer="0.1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75" zoomScaleSheetLayoutView="75" zoomScalePageLayoutView="0" workbookViewId="0" topLeftCell="A79">
      <selection activeCell="A5" sqref="A5"/>
    </sheetView>
  </sheetViews>
  <sheetFormatPr defaultColWidth="9.140625" defaultRowHeight="12.75"/>
  <cols>
    <col min="1" max="1" width="66.8515625" style="3" customWidth="1"/>
    <col min="2" max="2" width="11.421875" style="3" customWidth="1"/>
    <col min="3" max="3" width="19.00390625" style="3" customWidth="1"/>
    <col min="4" max="16384" width="9.140625" style="3" customWidth="1"/>
  </cols>
  <sheetData>
    <row r="1" spans="1:3" ht="21">
      <c r="A1" s="51" t="s">
        <v>89</v>
      </c>
      <c r="B1" s="22"/>
      <c r="C1" s="1"/>
    </row>
    <row r="2" spans="1:3" ht="21">
      <c r="A2" s="52" t="s">
        <v>109</v>
      </c>
      <c r="B2" s="22"/>
      <c r="C2" s="23"/>
    </row>
    <row r="3" spans="1:3" ht="18.75">
      <c r="A3" s="178" t="s">
        <v>86</v>
      </c>
      <c r="B3" s="178"/>
      <c r="C3" s="178"/>
    </row>
    <row r="4" spans="1:3" ht="18.75">
      <c r="A4" s="200" t="s">
        <v>121</v>
      </c>
      <c r="B4" s="200"/>
      <c r="C4" s="200"/>
    </row>
    <row r="5" spans="1:24" ht="18.75">
      <c r="A5" s="35" t="s">
        <v>522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" ht="18.75" customHeight="1">
      <c r="A6" s="6" t="s">
        <v>521</v>
      </c>
      <c r="B6" s="10" t="s">
        <v>50</v>
      </c>
    </row>
    <row r="7" spans="1:2" ht="20.25" customHeight="1">
      <c r="A7" s="23"/>
      <c r="B7" s="10" t="s">
        <v>51</v>
      </c>
    </row>
    <row r="8" spans="1:3" s="12" customFormat="1" ht="18.75" customHeight="1">
      <c r="A8" s="201" t="s">
        <v>87</v>
      </c>
      <c r="B8" s="24" t="s">
        <v>52</v>
      </c>
      <c r="C8" s="25"/>
    </row>
    <row r="9" spans="1:3" s="12" customFormat="1" ht="30" customHeight="1">
      <c r="A9" s="202"/>
      <c r="B9" s="13" t="s">
        <v>53</v>
      </c>
      <c r="C9" s="26" t="s">
        <v>54</v>
      </c>
    </row>
    <row r="10" spans="1:3" s="12" customFormat="1" ht="13.5" customHeight="1">
      <c r="A10" s="27" t="s">
        <v>55</v>
      </c>
      <c r="B10" s="28"/>
      <c r="C10" s="29" t="e">
        <f aca="true" t="shared" si="0" ref="C10:C41">B10/$C$8*100</f>
        <v>#DIV/0!</v>
      </c>
    </row>
    <row r="11" spans="1:3" s="12" customFormat="1" ht="15.75" customHeight="1">
      <c r="A11" s="30" t="s">
        <v>56</v>
      </c>
      <c r="B11" s="28"/>
      <c r="C11" s="29" t="e">
        <f t="shared" si="0"/>
        <v>#DIV/0!</v>
      </c>
    </row>
    <row r="12" spans="1:3" s="12" customFormat="1" ht="14.25" customHeight="1">
      <c r="A12" s="30" t="s">
        <v>111</v>
      </c>
      <c r="B12" s="28"/>
      <c r="C12" s="29" t="e">
        <f>B12/$C$8*100</f>
        <v>#DIV/0!</v>
      </c>
    </row>
    <row r="13" spans="1:3" s="12" customFormat="1" ht="16.5" customHeight="1">
      <c r="A13" s="30" t="s">
        <v>112</v>
      </c>
      <c r="B13" s="28"/>
      <c r="C13" s="29" t="e">
        <f t="shared" si="0"/>
        <v>#DIV/0!</v>
      </c>
    </row>
    <row r="14" spans="1:3" s="12" customFormat="1" ht="15.75" customHeight="1">
      <c r="A14" s="31" t="s">
        <v>57</v>
      </c>
      <c r="B14" s="28"/>
      <c r="C14" s="29" t="e">
        <f t="shared" si="0"/>
        <v>#DIV/0!</v>
      </c>
    </row>
    <row r="15" spans="1:3" s="12" customFormat="1" ht="15.75" customHeight="1">
      <c r="A15" s="27" t="s">
        <v>58</v>
      </c>
      <c r="B15" s="28"/>
      <c r="C15" s="29" t="e">
        <f t="shared" si="0"/>
        <v>#DIV/0!</v>
      </c>
    </row>
    <row r="16" spans="1:3" s="12" customFormat="1" ht="16.5" customHeight="1">
      <c r="A16" s="30" t="s">
        <v>59</v>
      </c>
      <c r="B16" s="28"/>
      <c r="C16" s="29" t="e">
        <f t="shared" si="0"/>
        <v>#DIV/0!</v>
      </c>
    </row>
    <row r="17" spans="1:3" s="12" customFormat="1" ht="15" customHeight="1">
      <c r="A17" s="32" t="s">
        <v>60</v>
      </c>
      <c r="B17" s="28"/>
      <c r="C17" s="29" t="e">
        <f t="shared" si="0"/>
        <v>#DIV/0!</v>
      </c>
    </row>
    <row r="18" spans="1:3" s="12" customFormat="1" ht="16.5" customHeight="1">
      <c r="A18" s="27" t="s">
        <v>61</v>
      </c>
      <c r="B18" s="28"/>
      <c r="C18" s="29" t="e">
        <f t="shared" si="0"/>
        <v>#DIV/0!</v>
      </c>
    </row>
    <row r="19" spans="1:3" s="12" customFormat="1" ht="15.75" customHeight="1">
      <c r="A19" s="30" t="s">
        <v>62</v>
      </c>
      <c r="B19" s="28"/>
      <c r="C19" s="29" t="e">
        <f t="shared" si="0"/>
        <v>#DIV/0!</v>
      </c>
    </row>
    <row r="20" spans="1:3" s="12" customFormat="1" ht="14.25" customHeight="1">
      <c r="A20" s="30" t="s">
        <v>88</v>
      </c>
      <c r="B20" s="28"/>
      <c r="C20" s="29" t="e">
        <f t="shared" si="0"/>
        <v>#DIV/0!</v>
      </c>
    </row>
    <row r="21" spans="1:3" s="12" customFormat="1" ht="15.75" customHeight="1">
      <c r="A21" s="30" t="s">
        <v>63</v>
      </c>
      <c r="B21" s="28"/>
      <c r="C21" s="29" t="e">
        <f t="shared" si="0"/>
        <v>#DIV/0!</v>
      </c>
    </row>
    <row r="22" spans="1:3" s="12" customFormat="1" ht="16.5" customHeight="1">
      <c r="A22" s="32" t="s">
        <v>64</v>
      </c>
      <c r="B22" s="28"/>
      <c r="C22" s="29" t="e">
        <f t="shared" si="0"/>
        <v>#DIV/0!</v>
      </c>
    </row>
    <row r="23" spans="1:3" s="12" customFormat="1" ht="18.75" customHeight="1">
      <c r="A23" s="27" t="s">
        <v>65</v>
      </c>
      <c r="B23" s="28"/>
      <c r="C23" s="29" t="e">
        <f t="shared" si="0"/>
        <v>#DIV/0!</v>
      </c>
    </row>
    <row r="24" spans="1:3" s="12" customFormat="1" ht="15.75" customHeight="1">
      <c r="A24" s="32" t="s">
        <v>66</v>
      </c>
      <c r="B24" s="28"/>
      <c r="C24" s="29" t="e">
        <f t="shared" si="0"/>
        <v>#DIV/0!</v>
      </c>
    </row>
    <row r="25" spans="1:3" s="12" customFormat="1" ht="15" customHeight="1">
      <c r="A25" s="27" t="s">
        <v>67</v>
      </c>
      <c r="B25" s="28"/>
      <c r="C25" s="29" t="e">
        <f t="shared" si="0"/>
        <v>#DIV/0!</v>
      </c>
    </row>
    <row r="26" spans="1:3" s="12" customFormat="1" ht="15.75" customHeight="1">
      <c r="A26" s="30" t="s">
        <v>68</v>
      </c>
      <c r="B26" s="28"/>
      <c r="C26" s="29" t="e">
        <f t="shared" si="0"/>
        <v>#DIV/0!</v>
      </c>
    </row>
    <row r="27" spans="1:3" s="12" customFormat="1" ht="15.75" customHeight="1">
      <c r="A27" s="32" t="s">
        <v>69</v>
      </c>
      <c r="B27" s="28"/>
      <c r="C27" s="29" t="e">
        <f t="shared" si="0"/>
        <v>#DIV/0!</v>
      </c>
    </row>
    <row r="28" spans="1:3" s="12" customFormat="1" ht="18.75" customHeight="1">
      <c r="A28" s="27" t="s">
        <v>70</v>
      </c>
      <c r="B28" s="28"/>
      <c r="C28" s="29" t="e">
        <f t="shared" si="0"/>
        <v>#DIV/0!</v>
      </c>
    </row>
    <row r="29" spans="1:3" s="12" customFormat="1" ht="15" customHeight="1">
      <c r="A29" s="30" t="s">
        <v>71</v>
      </c>
      <c r="B29" s="28"/>
      <c r="C29" s="29" t="e">
        <f t="shared" si="0"/>
        <v>#DIV/0!</v>
      </c>
    </row>
    <row r="30" spans="1:3" s="12" customFormat="1" ht="15" customHeight="1">
      <c r="A30" s="32" t="s">
        <v>72</v>
      </c>
      <c r="B30" s="28"/>
      <c r="C30" s="29" t="e">
        <f t="shared" si="0"/>
        <v>#DIV/0!</v>
      </c>
    </row>
    <row r="31" spans="1:3" s="12" customFormat="1" ht="18.75" customHeight="1">
      <c r="A31" s="27" t="s">
        <v>73</v>
      </c>
      <c r="B31" s="28"/>
      <c r="C31" s="29" t="e">
        <f t="shared" si="0"/>
        <v>#DIV/0!</v>
      </c>
    </row>
    <row r="32" spans="1:3" s="12" customFormat="1" ht="15.75" customHeight="1">
      <c r="A32" s="32" t="s">
        <v>74</v>
      </c>
      <c r="B32" s="28"/>
      <c r="C32" s="29" t="e">
        <f t="shared" si="0"/>
        <v>#DIV/0!</v>
      </c>
    </row>
    <row r="33" spans="1:3" s="12" customFormat="1" ht="18.75" customHeight="1">
      <c r="A33" s="27" t="s">
        <v>75</v>
      </c>
      <c r="B33" s="28"/>
      <c r="C33" s="29" t="e">
        <f t="shared" si="0"/>
        <v>#DIV/0!</v>
      </c>
    </row>
    <row r="34" spans="1:3" s="12" customFormat="1" ht="15" customHeight="1">
      <c r="A34" s="32" t="s">
        <v>76</v>
      </c>
      <c r="B34" s="28"/>
      <c r="C34" s="29" t="e">
        <f t="shared" si="0"/>
        <v>#DIV/0!</v>
      </c>
    </row>
    <row r="35" spans="1:5" s="12" customFormat="1" ht="18.75" customHeight="1">
      <c r="A35" s="33" t="s">
        <v>77</v>
      </c>
      <c r="B35" s="28"/>
      <c r="C35" s="29" t="e">
        <f t="shared" si="0"/>
        <v>#DIV/0!</v>
      </c>
      <c r="E35" s="34"/>
    </row>
    <row r="36" spans="1:5" s="12" customFormat="1" ht="18.75" customHeight="1">
      <c r="A36" s="27" t="s">
        <v>78</v>
      </c>
      <c r="B36" s="28"/>
      <c r="C36" s="29" t="e">
        <f t="shared" si="0"/>
        <v>#DIV/0!</v>
      </c>
      <c r="E36" s="34"/>
    </row>
    <row r="37" spans="1:5" s="12" customFormat="1" ht="15.75" customHeight="1">
      <c r="A37" s="32" t="s">
        <v>79</v>
      </c>
      <c r="B37" s="28"/>
      <c r="C37" s="29" t="e">
        <f t="shared" si="0"/>
        <v>#DIV/0!</v>
      </c>
      <c r="E37" s="34"/>
    </row>
    <row r="38" spans="1:5" s="12" customFormat="1" ht="18.75" customHeight="1">
      <c r="A38" s="27" t="s">
        <v>80</v>
      </c>
      <c r="B38" s="28"/>
      <c r="C38" s="29" t="e">
        <f t="shared" si="0"/>
        <v>#DIV/0!</v>
      </c>
      <c r="D38" s="34"/>
      <c r="E38" s="34"/>
    </row>
    <row r="39" spans="1:8" s="12" customFormat="1" ht="18.75" customHeight="1">
      <c r="A39" s="30" t="s">
        <v>81</v>
      </c>
      <c r="B39" s="28"/>
      <c r="C39" s="29" t="e">
        <f t="shared" si="0"/>
        <v>#DIV/0!</v>
      </c>
      <c r="D39" s="34"/>
      <c r="E39" s="34"/>
      <c r="F39" s="34"/>
      <c r="G39" s="34"/>
      <c r="H39" s="34"/>
    </row>
    <row r="40" spans="1:5" s="12" customFormat="1" ht="15.75">
      <c r="A40" s="30" t="s">
        <v>82</v>
      </c>
      <c r="B40" s="28"/>
      <c r="C40" s="29" t="e">
        <f t="shared" si="0"/>
        <v>#DIV/0!</v>
      </c>
      <c r="D40" s="34"/>
      <c r="E40" s="34"/>
    </row>
    <row r="41" spans="1:3" ht="18.75">
      <c r="A41" s="32" t="s">
        <v>83</v>
      </c>
      <c r="B41" s="28"/>
      <c r="C41" s="29" t="e">
        <f t="shared" si="0"/>
        <v>#DIV/0!</v>
      </c>
    </row>
  </sheetData>
  <sheetProtection/>
  <mergeCells count="3">
    <mergeCell ref="A3:C3"/>
    <mergeCell ref="A4:C4"/>
    <mergeCell ref="A8:A9"/>
  </mergeCells>
  <printOptions/>
  <pageMargins left="0.5" right="0.5" top="0.5" bottom="0.25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7109375" style="0" customWidth="1"/>
    <col min="2" max="2" width="8.57421875" style="0" customWidth="1"/>
    <col min="3" max="3" width="26.7109375" style="7" customWidth="1"/>
    <col min="4" max="4" width="11.421875" style="0" customWidth="1"/>
    <col min="5" max="5" width="12.57421875" style="0" customWidth="1"/>
    <col min="6" max="6" width="9.28125" style="7" customWidth="1"/>
    <col min="7" max="7" width="47.140625" style="0" customWidth="1"/>
  </cols>
  <sheetData>
    <row r="1" spans="1:6" s="3" customFormat="1" ht="18.75">
      <c r="A1" s="203" t="s">
        <v>0</v>
      </c>
      <c r="B1" s="203"/>
      <c r="C1" s="203"/>
      <c r="D1" s="203"/>
      <c r="E1" s="203"/>
      <c r="F1" s="203"/>
    </row>
    <row r="2" spans="1:6" s="3" customFormat="1" ht="18.75">
      <c r="A2" s="178" t="s">
        <v>109</v>
      </c>
      <c r="B2" s="178"/>
      <c r="C2" s="178"/>
      <c r="D2" s="178"/>
      <c r="E2" s="178"/>
      <c r="F2" s="178"/>
    </row>
    <row r="3" spans="1:6" s="3" customFormat="1" ht="18.75">
      <c r="A3" s="4"/>
      <c r="B3" s="4"/>
      <c r="C3" s="4"/>
      <c r="D3" s="4"/>
      <c r="F3" s="5"/>
    </row>
    <row r="4" spans="1:7" s="17" customFormat="1" ht="18.75">
      <c r="A4" s="206" t="s">
        <v>47</v>
      </c>
      <c r="B4" s="206"/>
      <c r="C4" s="206"/>
      <c r="D4" s="206"/>
      <c r="E4" s="206"/>
      <c r="F4" s="206"/>
      <c r="G4" s="206"/>
    </row>
    <row r="5" spans="1:7" s="3" customFormat="1" ht="18.75">
      <c r="A5" s="4"/>
      <c r="B5" s="4"/>
      <c r="C5" s="6"/>
      <c r="D5" s="4"/>
      <c r="E5" s="4"/>
      <c r="F5" s="6"/>
      <c r="G5" s="4"/>
    </row>
    <row r="6" spans="1:7" s="3" customFormat="1" ht="32.25">
      <c r="A6" s="42" t="s">
        <v>90</v>
      </c>
      <c r="B6" s="54"/>
      <c r="C6" s="113" t="s">
        <v>4</v>
      </c>
      <c r="D6" s="36" t="s">
        <v>28</v>
      </c>
      <c r="E6" s="36" t="s">
        <v>29</v>
      </c>
      <c r="F6" s="43" t="s">
        <v>30</v>
      </c>
      <c r="G6" s="36" t="s">
        <v>31</v>
      </c>
    </row>
    <row r="7" spans="1:7" s="3" customFormat="1" ht="18.75">
      <c r="A7" s="119">
        <v>1</v>
      </c>
      <c r="B7" s="119"/>
      <c r="C7" s="121"/>
      <c r="D7" s="120"/>
      <c r="E7" s="121"/>
      <c r="F7" s="121"/>
      <c r="G7" s="121"/>
    </row>
    <row r="8" spans="1:7" s="3" customFormat="1" ht="18.75">
      <c r="A8" s="119">
        <v>2</v>
      </c>
      <c r="B8" s="119"/>
      <c r="C8" s="121"/>
      <c r="D8" s="120"/>
      <c r="E8" s="121"/>
      <c r="F8" s="121"/>
      <c r="G8" s="121"/>
    </row>
    <row r="9" spans="1:7" s="3" customFormat="1" ht="18.75">
      <c r="A9" s="119">
        <v>3</v>
      </c>
      <c r="B9" s="119"/>
      <c r="C9" s="121"/>
      <c r="D9" s="120"/>
      <c r="E9" s="120"/>
      <c r="F9" s="121"/>
      <c r="G9" s="121"/>
    </row>
    <row r="10" spans="1:7" s="3" customFormat="1" ht="18.75">
      <c r="A10" s="119">
        <v>4</v>
      </c>
      <c r="B10" s="119"/>
      <c r="C10" s="121"/>
      <c r="D10" s="120"/>
      <c r="E10" s="120"/>
      <c r="F10" s="121"/>
      <c r="G10" s="121"/>
    </row>
    <row r="11" spans="1:7" s="3" customFormat="1" ht="18.75">
      <c r="A11" s="119">
        <v>5</v>
      </c>
      <c r="B11" s="119"/>
      <c r="C11" s="121"/>
      <c r="D11" s="120"/>
      <c r="E11" s="120"/>
      <c r="F11" s="121"/>
      <c r="G11" s="121"/>
    </row>
    <row r="12" spans="1:7" s="3" customFormat="1" ht="18.75">
      <c r="A12" s="119">
        <v>6</v>
      </c>
      <c r="B12" s="119"/>
      <c r="C12" s="121"/>
      <c r="D12" s="120"/>
      <c r="E12" s="121"/>
      <c r="F12" s="121"/>
      <c r="G12" s="121"/>
    </row>
    <row r="13" spans="1:7" s="3" customFormat="1" ht="18.75">
      <c r="A13" s="119">
        <v>7</v>
      </c>
      <c r="B13" s="119"/>
      <c r="C13" s="121"/>
      <c r="D13" s="120"/>
      <c r="E13" s="120"/>
      <c r="F13" s="121"/>
      <c r="G13" s="122"/>
    </row>
    <row r="14" spans="1:7" s="3" customFormat="1" ht="18.75">
      <c r="A14" s="119">
        <v>8</v>
      </c>
      <c r="B14" s="119"/>
      <c r="C14" s="121"/>
      <c r="D14" s="120"/>
      <c r="E14" s="120"/>
      <c r="F14" s="121"/>
      <c r="G14" s="121"/>
    </row>
    <row r="15" spans="1:7" s="3" customFormat="1" ht="18.75">
      <c r="A15" s="119">
        <v>9</v>
      </c>
      <c r="B15" s="119"/>
      <c r="C15" s="121"/>
      <c r="D15" s="120"/>
      <c r="E15" s="121"/>
      <c r="F15" s="121"/>
      <c r="G15" s="121"/>
    </row>
    <row r="16" spans="1:7" s="3" customFormat="1" ht="18.75">
      <c r="A16" s="119">
        <v>10</v>
      </c>
      <c r="B16" s="119"/>
      <c r="C16" s="121"/>
      <c r="D16" s="120"/>
      <c r="E16" s="121"/>
      <c r="F16" s="121"/>
      <c r="G16" s="121"/>
    </row>
    <row r="17" spans="1:7" s="3" customFormat="1" ht="18.75">
      <c r="A17" s="119">
        <v>11</v>
      </c>
      <c r="B17" s="119"/>
      <c r="C17" s="121"/>
      <c r="D17" s="120"/>
      <c r="E17" s="121"/>
      <c r="F17" s="121"/>
      <c r="G17" s="121"/>
    </row>
    <row r="18" spans="1:7" s="3" customFormat="1" ht="18.75">
      <c r="A18" s="119">
        <v>12</v>
      </c>
      <c r="B18" s="119"/>
      <c r="C18" s="121"/>
      <c r="D18" s="120"/>
      <c r="E18" s="120"/>
      <c r="F18" s="121"/>
      <c r="G18" s="121"/>
    </row>
    <row r="19" spans="1:7" s="3" customFormat="1" ht="18.75">
      <c r="A19" s="119">
        <v>13</v>
      </c>
      <c r="B19" s="119"/>
      <c r="C19" s="121"/>
      <c r="D19" s="120"/>
      <c r="E19" s="121"/>
      <c r="F19" s="121"/>
      <c r="G19" s="121"/>
    </row>
    <row r="20" spans="1:7" s="3" customFormat="1" ht="18.75">
      <c r="A20" s="119">
        <v>14</v>
      </c>
      <c r="B20" s="119"/>
      <c r="C20" s="121"/>
      <c r="D20" s="120"/>
      <c r="E20" s="121"/>
      <c r="F20" s="121"/>
      <c r="G20" s="121"/>
    </row>
    <row r="21" spans="1:7" s="3" customFormat="1" ht="18.75">
      <c r="A21" s="119">
        <v>15</v>
      </c>
      <c r="B21" s="119"/>
      <c r="C21" s="121"/>
      <c r="D21" s="120"/>
      <c r="E21" s="121"/>
      <c r="F21" s="121"/>
      <c r="G21" s="121"/>
    </row>
    <row r="22" spans="1:7" s="3" customFormat="1" ht="18.75">
      <c r="A22" s="119">
        <v>16</v>
      </c>
      <c r="B22" s="119"/>
      <c r="C22" s="121"/>
      <c r="E22" s="120"/>
      <c r="F22" s="121"/>
      <c r="G22" s="121"/>
    </row>
    <row r="23" spans="1:7" s="3" customFormat="1" ht="18.75">
      <c r="A23" s="119">
        <v>17</v>
      </c>
      <c r="B23" s="119"/>
      <c r="C23" s="121"/>
      <c r="D23" s="120"/>
      <c r="E23" s="120"/>
      <c r="F23" s="121"/>
      <c r="G23" s="121"/>
    </row>
    <row r="24" spans="1:7" s="3" customFormat="1" ht="18.75">
      <c r="A24" s="119">
        <v>18</v>
      </c>
      <c r="B24" s="119"/>
      <c r="C24" s="121"/>
      <c r="D24" s="120"/>
      <c r="E24" s="120"/>
      <c r="F24" s="121"/>
      <c r="G24" s="121"/>
    </row>
    <row r="25" spans="1:7" s="3" customFormat="1" ht="18.75">
      <c r="A25" s="119">
        <v>19</v>
      </c>
      <c r="B25" s="119"/>
      <c r="C25" s="121"/>
      <c r="D25" s="120"/>
      <c r="E25" s="120"/>
      <c r="F25" s="121"/>
      <c r="G25" s="121"/>
    </row>
    <row r="26" spans="1:7" s="3" customFormat="1" ht="18.75">
      <c r="A26" s="119">
        <v>20</v>
      </c>
      <c r="B26" s="119"/>
      <c r="C26" s="121"/>
      <c r="D26" s="120"/>
      <c r="E26" s="120"/>
      <c r="F26" s="121"/>
      <c r="G26" s="121"/>
    </row>
    <row r="27" spans="1:7" s="3" customFormat="1" ht="18.75">
      <c r="A27" s="119">
        <v>21</v>
      </c>
      <c r="B27" s="119"/>
      <c r="C27" s="121"/>
      <c r="D27" s="120"/>
      <c r="E27" s="120"/>
      <c r="F27" s="121"/>
      <c r="G27" s="121"/>
    </row>
    <row r="28" spans="1:7" s="3" customFormat="1" ht="18.75">
      <c r="A28" s="119">
        <v>22</v>
      </c>
      <c r="B28" s="119"/>
      <c r="C28" s="121"/>
      <c r="D28" s="120"/>
      <c r="E28" s="120"/>
      <c r="F28" s="121"/>
      <c r="G28" s="121"/>
    </row>
    <row r="29" spans="1:7" s="3" customFormat="1" ht="18.75">
      <c r="A29" s="119">
        <v>23</v>
      </c>
      <c r="B29" s="119"/>
      <c r="C29" s="121"/>
      <c r="D29" s="120"/>
      <c r="E29" s="120"/>
      <c r="F29" s="121"/>
      <c r="G29" s="121"/>
    </row>
    <row r="30" spans="1:7" s="3" customFormat="1" ht="18.75">
      <c r="A30" s="119">
        <v>24</v>
      </c>
      <c r="B30" s="119"/>
      <c r="C30" s="121"/>
      <c r="D30" s="120"/>
      <c r="E30" s="120"/>
      <c r="F30" s="121"/>
      <c r="G30" s="121"/>
    </row>
    <row r="31" spans="1:7" s="3" customFormat="1" ht="18.75">
      <c r="A31" s="119">
        <v>25</v>
      </c>
      <c r="B31" s="119"/>
      <c r="C31" s="121"/>
      <c r="D31" s="120"/>
      <c r="E31" s="120"/>
      <c r="F31" s="121"/>
      <c r="G31" s="121"/>
    </row>
    <row r="32" spans="1:7" s="3" customFormat="1" ht="18.75">
      <c r="A32" s="119">
        <v>26</v>
      </c>
      <c r="B32" s="119"/>
      <c r="C32" s="121"/>
      <c r="D32" s="120"/>
      <c r="E32" s="120"/>
      <c r="F32" s="121"/>
      <c r="G32" s="121"/>
    </row>
    <row r="33" spans="1:7" s="3" customFormat="1" ht="18.75">
      <c r="A33" s="119">
        <v>27</v>
      </c>
      <c r="B33" s="119"/>
      <c r="C33" s="121"/>
      <c r="D33" s="120"/>
      <c r="E33" s="120"/>
      <c r="F33" s="121"/>
      <c r="G33" s="121"/>
    </row>
    <row r="34" spans="1:7" s="3" customFormat="1" ht="18.75">
      <c r="A34" s="119">
        <v>28</v>
      </c>
      <c r="B34" s="119"/>
      <c r="C34" s="121"/>
      <c r="D34" s="120"/>
      <c r="E34" s="120"/>
      <c r="F34" s="121"/>
      <c r="G34" s="121"/>
    </row>
    <row r="35" spans="1:7" s="3" customFormat="1" ht="18.75">
      <c r="A35" s="119">
        <v>29</v>
      </c>
      <c r="B35" s="119"/>
      <c r="C35" s="121"/>
      <c r="D35" s="120"/>
      <c r="E35" s="120"/>
      <c r="F35" s="121"/>
      <c r="G35" s="121"/>
    </row>
    <row r="36" spans="1:7" s="3" customFormat="1" ht="18.75">
      <c r="A36" s="119">
        <v>30</v>
      </c>
      <c r="B36" s="119"/>
      <c r="C36" s="121"/>
      <c r="D36" s="120"/>
      <c r="E36" s="120"/>
      <c r="F36" s="121"/>
      <c r="G36" s="121"/>
    </row>
    <row r="37" spans="1:7" s="3" customFormat="1" ht="18.75">
      <c r="A37" s="119">
        <v>31</v>
      </c>
      <c r="B37" s="119"/>
      <c r="C37" s="121"/>
      <c r="D37" s="120"/>
      <c r="E37" s="120"/>
      <c r="F37" s="121"/>
      <c r="G37" s="121"/>
    </row>
    <row r="38" spans="1:7" s="3" customFormat="1" ht="18.75">
      <c r="A38" s="119">
        <v>32</v>
      </c>
      <c r="B38" s="119"/>
      <c r="C38" s="121"/>
      <c r="D38" s="120"/>
      <c r="E38" s="120"/>
      <c r="F38" s="121"/>
      <c r="G38" s="121"/>
    </row>
    <row r="39" spans="1:7" s="3" customFormat="1" ht="18.75">
      <c r="A39" s="119">
        <v>33</v>
      </c>
      <c r="B39" s="119"/>
      <c r="C39" s="121"/>
      <c r="D39" s="120"/>
      <c r="E39" s="120"/>
      <c r="F39" s="121"/>
      <c r="G39" s="121"/>
    </row>
    <row r="40" spans="1:7" s="3" customFormat="1" ht="18.75">
      <c r="A40" s="119">
        <v>34</v>
      </c>
      <c r="B40" s="119"/>
      <c r="C40" s="121"/>
      <c r="D40" s="120"/>
      <c r="E40" s="120"/>
      <c r="F40" s="121"/>
      <c r="G40" s="121"/>
    </row>
    <row r="41" spans="1:7" s="3" customFormat="1" ht="18.75">
      <c r="A41" s="119">
        <v>35</v>
      </c>
      <c r="B41" s="119"/>
      <c r="C41" s="121"/>
      <c r="D41" s="120"/>
      <c r="E41" s="120"/>
      <c r="F41" s="121"/>
      <c r="G41" s="121"/>
    </row>
    <row r="42" spans="1:7" s="3" customFormat="1" ht="18.75">
      <c r="A42" s="119">
        <v>36</v>
      </c>
      <c r="B42" s="119"/>
      <c r="C42" s="121"/>
      <c r="D42" s="120"/>
      <c r="E42" s="120"/>
      <c r="F42" s="121"/>
      <c r="G42" s="121"/>
    </row>
    <row r="43" spans="1:7" s="3" customFormat="1" ht="18.75">
      <c r="A43" s="119">
        <v>37</v>
      </c>
      <c r="B43" s="119"/>
      <c r="C43" s="121"/>
      <c r="D43" s="120"/>
      <c r="E43" s="120"/>
      <c r="F43" s="121"/>
      <c r="G43" s="121"/>
    </row>
    <row r="44" spans="1:7" s="3" customFormat="1" ht="18.75">
      <c r="A44" s="119">
        <v>38</v>
      </c>
      <c r="B44" s="119"/>
      <c r="C44" s="121"/>
      <c r="D44" s="120"/>
      <c r="E44" s="120"/>
      <c r="F44" s="121"/>
      <c r="G44" s="121"/>
    </row>
    <row r="45" spans="1:7" s="3" customFormat="1" ht="18.75">
      <c r="A45" s="119">
        <v>39</v>
      </c>
      <c r="B45" s="119"/>
      <c r="C45" s="121"/>
      <c r="D45" s="120"/>
      <c r="E45" s="120"/>
      <c r="F45" s="121"/>
      <c r="G45" s="121"/>
    </row>
    <row r="46" spans="1:7" s="3" customFormat="1" ht="18.75">
      <c r="A46" s="119">
        <v>40</v>
      </c>
      <c r="B46" s="119"/>
      <c r="C46" s="121"/>
      <c r="D46" s="120"/>
      <c r="E46" s="120"/>
      <c r="F46" s="121"/>
      <c r="G46" s="121"/>
    </row>
    <row r="47" spans="1:7" s="3" customFormat="1" ht="18.75">
      <c r="A47" s="119">
        <v>41</v>
      </c>
      <c r="B47" s="119"/>
      <c r="C47" s="121"/>
      <c r="D47" s="120"/>
      <c r="E47" s="120"/>
      <c r="F47" s="121"/>
      <c r="G47" s="121"/>
    </row>
    <row r="48" spans="1:7" s="3" customFormat="1" ht="18.75">
      <c r="A48" s="119">
        <v>42</v>
      </c>
      <c r="B48" s="119"/>
      <c r="C48" s="121"/>
      <c r="D48" s="120"/>
      <c r="E48" s="120"/>
      <c r="F48" s="121"/>
      <c r="G48" s="121"/>
    </row>
    <row r="49" spans="1:7" s="3" customFormat="1" ht="18.75">
      <c r="A49" s="119">
        <v>43</v>
      </c>
      <c r="B49" s="119"/>
      <c r="C49" s="121"/>
      <c r="D49" s="120"/>
      <c r="E49" s="120"/>
      <c r="F49" s="121"/>
      <c r="G49" s="121"/>
    </row>
    <row r="50" spans="1:7" s="3" customFormat="1" ht="18.75">
      <c r="A50" s="119">
        <v>44</v>
      </c>
      <c r="B50" s="119"/>
      <c r="C50" s="121"/>
      <c r="D50" s="120"/>
      <c r="E50" s="120"/>
      <c r="F50" s="121"/>
      <c r="G50" s="121"/>
    </row>
    <row r="51" spans="1:7" s="3" customFormat="1" ht="18.75">
      <c r="A51" s="119">
        <v>45</v>
      </c>
      <c r="B51" s="119"/>
      <c r="C51" s="121"/>
      <c r="D51" s="120"/>
      <c r="E51" s="120"/>
      <c r="F51" s="121"/>
      <c r="G51" s="121"/>
    </row>
    <row r="52" spans="1:7" s="3" customFormat="1" ht="18.75">
      <c r="A52" s="119">
        <v>46</v>
      </c>
      <c r="B52" s="119"/>
      <c r="C52" s="121"/>
      <c r="D52" s="120"/>
      <c r="E52" s="121"/>
      <c r="F52" s="121"/>
      <c r="G52" s="121"/>
    </row>
    <row r="53" spans="1:7" s="3" customFormat="1" ht="18.75">
      <c r="A53" s="119">
        <v>47</v>
      </c>
      <c r="B53" s="119"/>
      <c r="C53" s="121"/>
      <c r="D53" s="120"/>
      <c r="E53" s="121"/>
      <c r="F53" s="121"/>
      <c r="G53" s="121"/>
    </row>
    <row r="54" spans="1:7" s="3" customFormat="1" ht="18.75">
      <c r="A54" s="119">
        <v>48</v>
      </c>
      <c r="B54" s="119"/>
      <c r="C54" s="121"/>
      <c r="D54" s="120"/>
      <c r="E54" s="120"/>
      <c r="F54" s="121"/>
      <c r="G54" s="121"/>
    </row>
    <row r="55" spans="1:7" s="3" customFormat="1" ht="18.75">
      <c r="A55" s="119">
        <v>49</v>
      </c>
      <c r="B55" s="119"/>
      <c r="C55" s="121"/>
      <c r="D55" s="120"/>
      <c r="E55" s="120"/>
      <c r="F55" s="121"/>
      <c r="G55" s="121"/>
    </row>
    <row r="56" spans="1:7" s="3" customFormat="1" ht="18.75">
      <c r="A56" s="119">
        <v>50</v>
      </c>
      <c r="B56" s="119"/>
      <c r="C56" s="121"/>
      <c r="D56" s="120"/>
      <c r="E56" s="121"/>
      <c r="F56" s="121"/>
      <c r="G56" s="121"/>
    </row>
    <row r="57" spans="1:7" s="3" customFormat="1" ht="18.75">
      <c r="A57" s="119">
        <v>51</v>
      </c>
      <c r="B57" s="119"/>
      <c r="C57" s="121"/>
      <c r="D57" s="120"/>
      <c r="E57" s="121"/>
      <c r="F57" s="121"/>
      <c r="G57" s="121"/>
    </row>
    <row r="58" spans="1:7" s="3" customFormat="1" ht="18.75">
      <c r="A58" s="119">
        <v>52</v>
      </c>
      <c r="B58" s="119"/>
      <c r="C58" s="121"/>
      <c r="D58" s="120"/>
      <c r="E58" s="120"/>
      <c r="F58" s="121"/>
      <c r="G58" s="121"/>
    </row>
    <row r="59" spans="1:7" s="3" customFormat="1" ht="18.75">
      <c r="A59" s="119">
        <v>53</v>
      </c>
      <c r="B59" s="119"/>
      <c r="C59" s="121"/>
      <c r="D59" s="120"/>
      <c r="E59" s="120"/>
      <c r="F59" s="121"/>
      <c r="G59" s="121"/>
    </row>
    <row r="60" spans="1:7" s="3" customFormat="1" ht="18.75">
      <c r="A60" s="119">
        <v>54</v>
      </c>
      <c r="B60" s="119"/>
      <c r="C60" s="121"/>
      <c r="D60" s="120"/>
      <c r="E60" s="121"/>
      <c r="F60" s="121"/>
      <c r="G60" s="121"/>
    </row>
    <row r="61" spans="1:7" s="3" customFormat="1" ht="18.75">
      <c r="A61" s="119">
        <v>55</v>
      </c>
      <c r="B61" s="119"/>
      <c r="C61" s="121"/>
      <c r="D61" s="120"/>
      <c r="E61" s="121"/>
      <c r="F61" s="121"/>
      <c r="G61" s="121"/>
    </row>
    <row r="62" spans="1:7" s="3" customFormat="1" ht="18.75">
      <c r="A62" s="119">
        <v>56</v>
      </c>
      <c r="B62" s="119"/>
      <c r="C62" s="121"/>
      <c r="D62" s="120"/>
      <c r="E62" s="121"/>
      <c r="F62" s="121"/>
      <c r="G62" s="121"/>
    </row>
    <row r="63" spans="1:7" s="3" customFormat="1" ht="18.75">
      <c r="A63" s="119">
        <v>57</v>
      </c>
      <c r="B63" s="119"/>
      <c r="C63" s="121"/>
      <c r="D63" s="120"/>
      <c r="E63" s="121"/>
      <c r="F63" s="121"/>
      <c r="G63" s="121"/>
    </row>
    <row r="64" spans="1:7" s="3" customFormat="1" ht="18.75">
      <c r="A64" s="119">
        <v>58</v>
      </c>
      <c r="B64" s="119"/>
      <c r="C64" s="121"/>
      <c r="D64" s="120"/>
      <c r="E64" s="120"/>
      <c r="F64" s="121"/>
      <c r="G64" s="121"/>
    </row>
    <row r="65" spans="1:7" s="3" customFormat="1" ht="18.75">
      <c r="A65" s="119">
        <v>59</v>
      </c>
      <c r="B65" s="119"/>
      <c r="C65" s="121"/>
      <c r="D65" s="120"/>
      <c r="E65" s="120"/>
      <c r="F65" s="121"/>
      <c r="G65" s="121"/>
    </row>
    <row r="66" spans="1:7" s="3" customFormat="1" ht="18.75">
      <c r="A66" s="119">
        <v>60</v>
      </c>
      <c r="B66" s="119"/>
      <c r="C66" s="121"/>
      <c r="D66" s="120"/>
      <c r="E66" s="120"/>
      <c r="F66" s="121"/>
      <c r="G66" s="121"/>
    </row>
    <row r="67" spans="1:7" s="3" customFormat="1" ht="18.75">
      <c r="A67" s="119">
        <v>61</v>
      </c>
      <c r="B67" s="119"/>
      <c r="C67" s="121"/>
      <c r="D67" s="120"/>
      <c r="E67" s="120"/>
      <c r="F67" s="121"/>
      <c r="G67" s="121"/>
    </row>
    <row r="68" spans="1:7" s="3" customFormat="1" ht="18.75">
      <c r="A68" s="119">
        <v>62</v>
      </c>
      <c r="B68" s="119"/>
      <c r="C68" s="121"/>
      <c r="D68" s="120"/>
      <c r="E68" s="121"/>
      <c r="F68" s="121"/>
      <c r="G68" s="121"/>
    </row>
    <row r="69" spans="1:7" s="3" customFormat="1" ht="18.75">
      <c r="A69" s="119">
        <v>63</v>
      </c>
      <c r="B69" s="119"/>
      <c r="C69" s="121"/>
      <c r="D69" s="120"/>
      <c r="E69" s="121"/>
      <c r="F69" s="121"/>
      <c r="G69" s="121"/>
    </row>
    <row r="70" spans="1:7" s="3" customFormat="1" ht="18.75">
      <c r="A70" s="119">
        <v>64</v>
      </c>
      <c r="B70" s="119"/>
      <c r="C70" s="121"/>
      <c r="D70" s="120"/>
      <c r="E70" s="120"/>
      <c r="F70" s="121"/>
      <c r="G70" s="121"/>
    </row>
    <row r="71" spans="1:7" s="3" customFormat="1" ht="18.75">
      <c r="A71" s="119">
        <v>65</v>
      </c>
      <c r="B71" s="119"/>
      <c r="C71" s="121"/>
      <c r="D71" s="120"/>
      <c r="E71" s="120"/>
      <c r="F71" s="121"/>
      <c r="G71" s="121"/>
    </row>
    <row r="72" spans="1:7" s="3" customFormat="1" ht="18.75">
      <c r="A72" s="119">
        <v>66</v>
      </c>
      <c r="B72" s="119"/>
      <c r="C72" s="121"/>
      <c r="D72" s="120"/>
      <c r="E72" s="120"/>
      <c r="F72" s="121"/>
      <c r="G72" s="121"/>
    </row>
    <row r="73" spans="1:7" s="3" customFormat="1" ht="18.75">
      <c r="A73" s="119">
        <v>67</v>
      </c>
      <c r="B73" s="119"/>
      <c r="C73" s="121"/>
      <c r="D73" s="120"/>
      <c r="E73" s="121"/>
      <c r="F73" s="121"/>
      <c r="G73" s="121"/>
    </row>
    <row r="74" spans="1:7" s="3" customFormat="1" ht="18.75">
      <c r="A74" s="119">
        <v>68</v>
      </c>
      <c r="B74" s="119"/>
      <c r="C74" s="121"/>
      <c r="D74" s="120"/>
      <c r="E74" s="121"/>
      <c r="F74" s="121"/>
      <c r="G74" s="121"/>
    </row>
    <row r="75" spans="1:7" s="3" customFormat="1" ht="18.75">
      <c r="A75" s="119">
        <v>69</v>
      </c>
      <c r="B75" s="119"/>
      <c r="C75" s="121"/>
      <c r="D75" s="120"/>
      <c r="E75" s="121"/>
      <c r="F75" s="121"/>
      <c r="G75" s="121"/>
    </row>
    <row r="76" spans="1:7" s="3" customFormat="1" ht="18.75">
      <c r="A76" s="119">
        <v>70</v>
      </c>
      <c r="B76" s="119"/>
      <c r="C76" s="121"/>
      <c r="D76" s="120"/>
      <c r="E76" s="120"/>
      <c r="F76" s="121"/>
      <c r="G76" s="121"/>
    </row>
    <row r="77" spans="1:7" s="3" customFormat="1" ht="18.75">
      <c r="A77" s="119">
        <v>71</v>
      </c>
      <c r="B77" s="119"/>
      <c r="C77" s="121"/>
      <c r="D77" s="120"/>
      <c r="E77" s="120"/>
      <c r="F77" s="121"/>
      <c r="G77" s="121"/>
    </row>
    <row r="78" spans="1:7" s="3" customFormat="1" ht="18.75">
      <c r="A78" s="119">
        <v>72</v>
      </c>
      <c r="B78" s="119"/>
      <c r="C78" s="121"/>
      <c r="D78" s="120"/>
      <c r="E78" s="120"/>
      <c r="F78" s="121"/>
      <c r="G78" s="121"/>
    </row>
    <row r="79" spans="1:7" s="3" customFormat="1" ht="18.75">
      <c r="A79" s="119">
        <v>73</v>
      </c>
      <c r="B79" s="119"/>
      <c r="C79" s="121"/>
      <c r="D79" s="120"/>
      <c r="E79" s="120"/>
      <c r="F79" s="121"/>
      <c r="G79" s="121"/>
    </row>
    <row r="80" spans="1:7" s="3" customFormat="1" ht="18.75">
      <c r="A80" s="119">
        <v>74</v>
      </c>
      <c r="B80" s="119"/>
      <c r="C80" s="121"/>
      <c r="D80" s="120"/>
      <c r="E80" s="120"/>
      <c r="F80" s="121"/>
      <c r="G80" s="121"/>
    </row>
    <row r="81" spans="1:7" s="3" customFormat="1" ht="18.75">
      <c r="A81" s="119">
        <v>75</v>
      </c>
      <c r="B81" s="119"/>
      <c r="C81" s="121"/>
      <c r="D81" s="120"/>
      <c r="E81" s="120"/>
      <c r="F81" s="121"/>
      <c r="G81" s="121"/>
    </row>
    <row r="82" spans="1:7" s="3" customFormat="1" ht="18.75">
      <c r="A82" s="119">
        <v>76</v>
      </c>
      <c r="B82" s="119"/>
      <c r="C82" s="121"/>
      <c r="D82" s="120"/>
      <c r="E82" s="120"/>
      <c r="F82" s="121"/>
      <c r="G82" s="121"/>
    </row>
    <row r="83" spans="1:7" s="3" customFormat="1" ht="18.75">
      <c r="A83" s="119">
        <v>77</v>
      </c>
      <c r="B83" s="119"/>
      <c r="C83" s="121"/>
      <c r="D83" s="120"/>
      <c r="E83" s="120"/>
      <c r="F83" s="121"/>
      <c r="G83" s="121"/>
    </row>
    <row r="84" spans="1:7" s="3" customFormat="1" ht="18.75">
      <c r="A84" s="119">
        <v>78</v>
      </c>
      <c r="B84" s="119"/>
      <c r="C84" s="121"/>
      <c r="D84" s="120"/>
      <c r="E84" s="120"/>
      <c r="F84" s="121"/>
      <c r="G84" s="121"/>
    </row>
    <row r="85" spans="1:7" s="3" customFormat="1" ht="18.75">
      <c r="A85" s="119">
        <v>79</v>
      </c>
      <c r="B85" s="119"/>
      <c r="C85" s="121"/>
      <c r="D85" s="120"/>
      <c r="E85" s="120"/>
      <c r="F85" s="121"/>
      <c r="G85" s="121"/>
    </row>
    <row r="86" spans="1:7" s="3" customFormat="1" ht="18.75">
      <c r="A86" s="119">
        <v>80</v>
      </c>
      <c r="B86" s="119"/>
      <c r="C86" s="121"/>
      <c r="D86" s="120"/>
      <c r="E86" s="120"/>
      <c r="F86" s="121"/>
      <c r="G86" s="121"/>
    </row>
    <row r="87" spans="1:7" s="3" customFormat="1" ht="18.75">
      <c r="A87" s="119">
        <v>81</v>
      </c>
      <c r="B87" s="119"/>
      <c r="C87" s="121"/>
      <c r="D87" s="120"/>
      <c r="E87" s="120"/>
      <c r="F87" s="121"/>
      <c r="G87" s="121"/>
    </row>
    <row r="88" spans="1:7" s="3" customFormat="1" ht="18.75">
      <c r="A88" s="119">
        <v>82</v>
      </c>
      <c r="B88" s="119"/>
      <c r="C88" s="121"/>
      <c r="D88" s="120"/>
      <c r="E88" s="120"/>
      <c r="F88" s="121"/>
      <c r="G88" s="121"/>
    </row>
    <row r="89" spans="1:7" s="3" customFormat="1" ht="18.75">
      <c r="A89" s="119">
        <v>83</v>
      </c>
      <c r="B89" s="119"/>
      <c r="C89" s="121"/>
      <c r="D89" s="120"/>
      <c r="E89" s="120"/>
      <c r="F89" s="121"/>
      <c r="G89" s="121"/>
    </row>
    <row r="90" spans="1:7" s="3" customFormat="1" ht="18.75">
      <c r="A90" s="119">
        <v>84</v>
      </c>
      <c r="B90" s="119"/>
      <c r="C90" s="121"/>
      <c r="D90" s="120"/>
      <c r="E90" s="120"/>
      <c r="F90" s="121"/>
      <c r="G90" s="121"/>
    </row>
    <row r="91" spans="1:7" s="3" customFormat="1" ht="18.75">
      <c r="A91" s="119">
        <v>85</v>
      </c>
      <c r="B91" s="119"/>
      <c r="C91" s="121"/>
      <c r="D91" s="120"/>
      <c r="E91" s="120"/>
      <c r="F91" s="121"/>
      <c r="G91" s="121"/>
    </row>
    <row r="92" spans="1:7" s="3" customFormat="1" ht="18.75">
      <c r="A92" s="119">
        <v>86</v>
      </c>
      <c r="B92" s="119"/>
      <c r="C92" s="121"/>
      <c r="D92" s="120"/>
      <c r="E92" s="120"/>
      <c r="F92" s="121"/>
      <c r="G92" s="121"/>
    </row>
    <row r="93" spans="1:7" s="3" customFormat="1" ht="18.75">
      <c r="A93" s="119">
        <v>87</v>
      </c>
      <c r="B93" s="119"/>
      <c r="C93" s="121"/>
      <c r="D93" s="120"/>
      <c r="E93" s="120"/>
      <c r="F93" s="121"/>
      <c r="G93" s="121"/>
    </row>
    <row r="94" spans="1:7" s="3" customFormat="1" ht="18.75">
      <c r="A94" s="119">
        <v>88</v>
      </c>
      <c r="B94" s="119"/>
      <c r="C94" s="121"/>
      <c r="D94" s="120"/>
      <c r="E94" s="120"/>
      <c r="F94" s="121"/>
      <c r="G94" s="121"/>
    </row>
    <row r="95" spans="1:7" s="3" customFormat="1" ht="18.75">
      <c r="A95" s="119">
        <v>89</v>
      </c>
      <c r="B95" s="119"/>
      <c r="C95" s="121"/>
      <c r="D95" s="120"/>
      <c r="E95" s="120"/>
      <c r="F95" s="121"/>
      <c r="G95" s="121"/>
    </row>
    <row r="96" spans="1:7" s="3" customFormat="1" ht="18.75">
      <c r="A96" s="119">
        <v>90</v>
      </c>
      <c r="B96" s="119"/>
      <c r="C96" s="121"/>
      <c r="D96" s="120"/>
      <c r="E96" s="120"/>
      <c r="F96" s="121"/>
      <c r="G96" s="121"/>
    </row>
    <row r="97" spans="1:7" s="3" customFormat="1" ht="18.75">
      <c r="A97" s="119">
        <v>91</v>
      </c>
      <c r="B97" s="119"/>
      <c r="C97" s="121"/>
      <c r="D97" s="120"/>
      <c r="E97" s="120"/>
      <c r="F97" s="121"/>
      <c r="G97" s="121"/>
    </row>
    <row r="98" spans="1:7" s="3" customFormat="1" ht="18.75">
      <c r="A98" s="119">
        <v>92</v>
      </c>
      <c r="B98" s="119"/>
      <c r="C98" s="121"/>
      <c r="D98" s="120"/>
      <c r="E98" s="120"/>
      <c r="F98" s="121"/>
      <c r="G98" s="121"/>
    </row>
    <row r="99" spans="1:7" s="3" customFormat="1" ht="18.75">
      <c r="A99" s="119">
        <v>93</v>
      </c>
      <c r="B99" s="119"/>
      <c r="C99" s="121"/>
      <c r="D99" s="120"/>
      <c r="E99" s="120"/>
      <c r="F99" s="121"/>
      <c r="G99" s="121"/>
    </row>
    <row r="100" spans="1:7" s="3" customFormat="1" ht="18.75">
      <c r="A100" s="119">
        <v>94</v>
      </c>
      <c r="B100" s="119"/>
      <c r="C100" s="121"/>
      <c r="D100" s="120"/>
      <c r="E100" s="120"/>
      <c r="F100" s="121"/>
      <c r="G100" s="121"/>
    </row>
    <row r="101" spans="1:7" s="3" customFormat="1" ht="18.75">
      <c r="A101" s="119">
        <v>95</v>
      </c>
      <c r="B101" s="119"/>
      <c r="C101" s="121"/>
      <c r="D101" s="120"/>
      <c r="E101" s="120"/>
      <c r="F101" s="121"/>
      <c r="G101" s="121"/>
    </row>
    <row r="102" spans="1:7" s="3" customFormat="1" ht="18.75">
      <c r="A102" s="119">
        <v>96</v>
      </c>
      <c r="B102" s="119"/>
      <c r="C102" s="121"/>
      <c r="D102" s="120"/>
      <c r="E102" s="120"/>
      <c r="F102" s="121"/>
      <c r="G102" s="121"/>
    </row>
    <row r="103" spans="1:7" s="3" customFormat="1" ht="18.75">
      <c r="A103" s="119">
        <v>97</v>
      </c>
      <c r="B103" s="119"/>
      <c r="C103" s="121"/>
      <c r="D103" s="120"/>
      <c r="E103" s="120"/>
      <c r="F103" s="121"/>
      <c r="G103" s="121"/>
    </row>
    <row r="104" spans="1:7" s="3" customFormat="1" ht="18.75">
      <c r="A104" s="119">
        <v>98</v>
      </c>
      <c r="B104" s="119"/>
      <c r="C104" s="121"/>
      <c r="D104" s="120"/>
      <c r="E104" s="120"/>
      <c r="F104" s="121"/>
      <c r="G104" s="121"/>
    </row>
    <row r="105" spans="1:7" s="3" customFormat="1" ht="18.75">
      <c r="A105" s="119">
        <v>99</v>
      </c>
      <c r="B105" s="119"/>
      <c r="C105" s="121"/>
      <c r="D105" s="120"/>
      <c r="E105" s="120"/>
      <c r="F105" s="121"/>
      <c r="G105" s="121"/>
    </row>
    <row r="106" spans="1:7" s="3" customFormat="1" ht="18.75">
      <c r="A106" s="119">
        <v>100</v>
      </c>
      <c r="B106" s="119"/>
      <c r="C106" s="121"/>
      <c r="D106" s="120"/>
      <c r="E106" s="120"/>
      <c r="F106" s="121"/>
      <c r="G106" s="121"/>
    </row>
    <row r="107" spans="1:7" s="3" customFormat="1" ht="18.75">
      <c r="A107" s="119">
        <v>101</v>
      </c>
      <c r="B107" s="119"/>
      <c r="C107" s="121"/>
      <c r="D107" s="120"/>
      <c r="E107" s="120"/>
      <c r="F107" s="121"/>
      <c r="G107" s="121"/>
    </row>
    <row r="108" spans="1:7" s="3" customFormat="1" ht="18.75">
      <c r="A108" s="119">
        <v>102</v>
      </c>
      <c r="B108" s="119"/>
      <c r="C108" s="121"/>
      <c r="D108" s="120"/>
      <c r="E108" s="120"/>
      <c r="F108" s="121"/>
      <c r="G108" s="121"/>
    </row>
    <row r="109" spans="1:7" s="3" customFormat="1" ht="18.75">
      <c r="A109" s="119">
        <v>103</v>
      </c>
      <c r="B109" s="119"/>
      <c r="C109" s="121"/>
      <c r="D109" s="120"/>
      <c r="E109" s="120"/>
      <c r="F109" s="121"/>
      <c r="G109" s="121"/>
    </row>
    <row r="110" spans="1:7" s="3" customFormat="1" ht="18.75">
      <c r="A110" s="119">
        <v>104</v>
      </c>
      <c r="B110" s="119"/>
      <c r="C110" s="121"/>
      <c r="D110" s="120"/>
      <c r="E110" s="120"/>
      <c r="F110" s="121"/>
      <c r="G110" s="121"/>
    </row>
    <row r="111" spans="1:7" s="3" customFormat="1" ht="18.75">
      <c r="A111" s="119">
        <v>105</v>
      </c>
      <c r="B111" s="119"/>
      <c r="C111" s="121"/>
      <c r="D111" s="120"/>
      <c r="E111" s="120"/>
      <c r="F111" s="121"/>
      <c r="G111" s="121"/>
    </row>
    <row r="112" spans="1:7" s="3" customFormat="1" ht="18.75">
      <c r="A112" s="119">
        <v>106</v>
      </c>
      <c r="B112" s="119"/>
      <c r="C112" s="121"/>
      <c r="D112" s="120"/>
      <c r="E112" s="120"/>
      <c r="F112" s="121"/>
      <c r="G112" s="121"/>
    </row>
    <row r="113" spans="1:7" s="3" customFormat="1" ht="18.75">
      <c r="A113" s="119">
        <v>107</v>
      </c>
      <c r="B113" s="119"/>
      <c r="C113" s="121"/>
      <c r="D113" s="120"/>
      <c r="E113" s="120"/>
      <c r="F113" s="121"/>
      <c r="G113" s="121"/>
    </row>
    <row r="114" spans="1:7" s="3" customFormat="1" ht="18.75">
      <c r="A114" s="119">
        <v>108</v>
      </c>
      <c r="B114" s="119"/>
      <c r="C114" s="121"/>
      <c r="D114" s="120"/>
      <c r="E114" s="120"/>
      <c r="F114" s="121"/>
      <c r="G114" s="121"/>
    </row>
    <row r="115" spans="1:7" s="3" customFormat="1" ht="18.75">
      <c r="A115" s="119">
        <v>109</v>
      </c>
      <c r="B115" s="119"/>
      <c r="C115" s="121"/>
      <c r="D115" s="120"/>
      <c r="E115" s="120"/>
      <c r="F115" s="121"/>
      <c r="G115" s="121"/>
    </row>
    <row r="116" spans="1:7" s="3" customFormat="1" ht="18.75">
      <c r="A116" s="45"/>
      <c r="B116" s="45"/>
      <c r="C116" s="46"/>
      <c r="D116" s="46"/>
      <c r="E116" s="46"/>
      <c r="F116" s="46"/>
      <c r="G116" s="46"/>
    </row>
    <row r="117" spans="1:5" s="20" customFormat="1" ht="18.75">
      <c r="A117" s="18" t="s">
        <v>48</v>
      </c>
      <c r="B117" s="18"/>
      <c r="C117" s="19"/>
      <c r="D117" s="3"/>
      <c r="E117" s="3"/>
    </row>
    <row r="118" spans="1:7" s="20" customFormat="1" ht="84.75" customHeight="1">
      <c r="A118" s="3"/>
      <c r="B118" s="3"/>
      <c r="C118" s="207" t="s">
        <v>113</v>
      </c>
      <c r="D118" s="207"/>
      <c r="E118" s="207"/>
      <c r="F118" s="207"/>
      <c r="G118" s="207"/>
    </row>
    <row r="119" spans="1:7" s="20" customFormat="1" ht="14.25" customHeight="1">
      <c r="A119" s="3"/>
      <c r="B119" s="3"/>
      <c r="C119" s="37"/>
      <c r="D119" s="37"/>
      <c r="E119" s="37"/>
      <c r="F119" s="37"/>
      <c r="G119" s="37"/>
    </row>
    <row r="120" spans="1:5" s="20" customFormat="1" ht="62.25" customHeight="1">
      <c r="A120" s="204" t="s">
        <v>122</v>
      </c>
      <c r="B120" s="204"/>
      <c r="C120" s="205"/>
      <c r="D120" s="3"/>
      <c r="E120" s="3"/>
    </row>
    <row r="121" spans="1:5" s="20" customFormat="1" ht="18.75">
      <c r="A121" s="3"/>
      <c r="B121" s="3"/>
      <c r="C121" s="3"/>
      <c r="D121" s="3"/>
      <c r="E121" s="3"/>
    </row>
    <row r="122" spans="1:7" s="20" customFormat="1" ht="18.75">
      <c r="A122" s="3"/>
      <c r="B122" s="3"/>
      <c r="C122" s="21" t="s">
        <v>49</v>
      </c>
      <c r="D122" s="3"/>
      <c r="E122" s="3"/>
      <c r="F122" s="178" t="s">
        <v>91</v>
      </c>
      <c r="G122" s="178"/>
    </row>
  </sheetData>
  <sheetProtection/>
  <mergeCells count="6">
    <mergeCell ref="A1:F1"/>
    <mergeCell ref="F122:G122"/>
    <mergeCell ref="A120:C120"/>
    <mergeCell ref="A4:G4"/>
    <mergeCell ref="C118:G118"/>
    <mergeCell ref="A2:F2"/>
  </mergeCells>
  <printOptions/>
  <pageMargins left="0.5" right="0.2" top="0.75" bottom="0.42" header="0.5" footer="0.17"/>
  <pageSetup horizontalDpi="600" verticalDpi="600" orientation="landscape" r:id="rId2"/>
  <headerFooter alignWithMargins="0"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E272" sqref="E272"/>
    </sheetView>
  </sheetViews>
  <sheetFormatPr defaultColWidth="9.140625" defaultRowHeight="12.75"/>
  <cols>
    <col min="1" max="2" width="9.140625" style="93" customWidth="1"/>
    <col min="3" max="4" width="9.140625" style="60" customWidth="1"/>
    <col min="5" max="27" width="9.140625" style="57" customWidth="1"/>
    <col min="28" max="29" width="9.140625" style="61" customWidth="1"/>
    <col min="30" max="16384" width="9.140625" style="57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2017-10-31T07:21:34Z</cp:lastPrinted>
  <dcterms:created xsi:type="dcterms:W3CDTF">2009-10-05T07:56:29Z</dcterms:created>
  <dcterms:modified xsi:type="dcterms:W3CDTF">2022-11-11T10:04:06Z</dcterms:modified>
  <cp:category/>
  <cp:version/>
  <cp:contentType/>
  <cp:contentStatus/>
</cp:coreProperties>
</file>